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Objects="placeholders" defaultThemeVersion="124226"/>
  <mc:AlternateContent xmlns:mc="http://schemas.openxmlformats.org/markup-compatibility/2006">
    <mc:Choice Requires="x15">
      <x15ac:absPath xmlns:x15ac="http://schemas.microsoft.com/office/spreadsheetml/2010/11/ac" url="C:\Users\millie.harris\Documents\JCFA\Finance\25.26\"/>
    </mc:Choice>
  </mc:AlternateContent>
  <bookViews>
    <workbookView xWindow="-120" yWindow="-120" windowWidth="29040" windowHeight="15840" tabRatio="633" firstSheet="1" activeTab="2"/>
  </bookViews>
  <sheets>
    <sheet name="Submission Dates" sheetId="29" r:id="rId1"/>
    <sheet name="Instruc Annual Budget " sheetId="27" r:id="rId2"/>
    <sheet name="Annual Budget " sheetId="1" r:id="rId3"/>
    <sheet name="EB MFP" sheetId="31" r:id="rId4"/>
    <sheet name="EBR MFP" sheetId="30" r:id="rId5"/>
  </sheets>
  <definedNames>
    <definedName name="_xlnm._FilterDatabase" localSheetId="2" hidden="1">'Annual Budget '!$B$11:$N$156</definedName>
    <definedName name="_xlnm.Print_Area" localSheetId="2">'Annual Budget '!$A$1:$N$161</definedName>
    <definedName name="Print_Area_MI" localSheetId="1">#REF!</definedName>
    <definedName name="Print_Area_MI">'Annual Budget '!#REF!</definedName>
    <definedName name="_xlnm.Print_Titles" localSheetId="2">'Annual Budget '!$1:$10</definedName>
    <definedName name="Print_Titles_MI">'Annual Budget '!$1:$10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2" i="1" l="1"/>
  <c r="G134" i="1" l="1"/>
  <c r="G92" i="1"/>
  <c r="F99" i="1"/>
  <c r="F111" i="1" l="1"/>
  <c r="F134" i="1"/>
  <c r="G99" i="1"/>
  <c r="F96" i="1"/>
  <c r="AE24" i="30" l="1"/>
  <c r="F23" i="30"/>
  <c r="G129" i="1" l="1"/>
  <c r="G122" i="1"/>
  <c r="G116" i="1"/>
  <c r="G118" i="1"/>
  <c r="I128" i="1"/>
  <c r="G105" i="1"/>
  <c r="I92" i="1" l="1"/>
  <c r="AF8" i="31"/>
  <c r="N8" i="31"/>
  <c r="N9" i="31" s="1"/>
  <c r="K8" i="31"/>
  <c r="K9" i="31" s="1"/>
  <c r="H8" i="31"/>
  <c r="E8" i="31"/>
  <c r="AF7" i="31"/>
  <c r="N7" i="31"/>
  <c r="K7" i="31"/>
  <c r="H7" i="31"/>
  <c r="E7" i="31"/>
  <c r="H9" i="31" l="1"/>
  <c r="AF9" i="31"/>
  <c r="AF20" i="31" s="1"/>
  <c r="AF22" i="31" s="1"/>
  <c r="E9" i="31"/>
  <c r="R9" i="31" s="1"/>
  <c r="R22" i="31" s="1"/>
  <c r="M24" i="30" l="1"/>
  <c r="G24" i="30"/>
  <c r="R24" i="30" s="1"/>
  <c r="AF24" i="30" s="1"/>
  <c r="L23" i="30"/>
  <c r="D24" i="30"/>
  <c r="F129" i="1" l="1"/>
  <c r="F115" i="1" l="1"/>
  <c r="F105" i="1"/>
  <c r="F22" i="1" l="1"/>
  <c r="A12" i="1" l="1"/>
  <c r="A13" i="1" l="1"/>
  <c r="A14" i="1" l="1"/>
  <c r="A15" i="1" l="1"/>
  <c r="A16" i="1" l="1"/>
  <c r="A17" i="1" l="1"/>
  <c r="A18" i="1" s="1"/>
  <c r="A19" i="1" l="1"/>
  <c r="A20" i="1" l="1"/>
  <c r="A21" i="1" l="1"/>
  <c r="A22" i="1" l="1"/>
  <c r="A23" i="1" s="1"/>
  <c r="J21" i="1"/>
  <c r="K154" i="1"/>
  <c r="K153" i="1"/>
  <c r="K152" i="1"/>
  <c r="K149" i="1"/>
  <c r="K148" i="1"/>
  <c r="K147" i="1"/>
  <c r="K146" i="1"/>
  <c r="K142" i="1"/>
  <c r="K141" i="1"/>
  <c r="K140" i="1"/>
  <c r="K139" i="1"/>
  <c r="K136" i="1"/>
  <c r="K135" i="1"/>
  <c r="K134" i="1"/>
  <c r="K133" i="1"/>
  <c r="K132" i="1"/>
  <c r="K129" i="1"/>
  <c r="K128" i="1"/>
  <c r="K127" i="1"/>
  <c r="K126" i="1"/>
  <c r="K125" i="1"/>
  <c r="K124" i="1"/>
  <c r="K123" i="1"/>
  <c r="K122" i="1"/>
  <c r="K121" i="1"/>
  <c r="K118" i="1"/>
  <c r="K117" i="1"/>
  <c r="K116" i="1"/>
  <c r="K115" i="1"/>
  <c r="K114" i="1"/>
  <c r="K111" i="1"/>
  <c r="K110" i="1"/>
  <c r="K109" i="1"/>
  <c r="K108" i="1"/>
  <c r="K104" i="1"/>
  <c r="K99" i="1"/>
  <c r="K96" i="1"/>
  <c r="K95" i="1"/>
  <c r="K94" i="1"/>
  <c r="K93" i="1"/>
  <c r="K92" i="1"/>
  <c r="K91" i="1"/>
  <c r="K90" i="1"/>
  <c r="K89" i="1"/>
  <c r="K84" i="1"/>
  <c r="K83" i="1"/>
  <c r="K79" i="1"/>
  <c r="K78" i="1"/>
  <c r="K77" i="1"/>
  <c r="K76" i="1"/>
  <c r="K75" i="1"/>
  <c r="K74" i="1"/>
  <c r="K73" i="1"/>
  <c r="K72" i="1"/>
  <c r="K70" i="1"/>
  <c r="K69" i="1"/>
  <c r="K68" i="1"/>
  <c r="K67" i="1"/>
  <c r="K66" i="1"/>
  <c r="J66" i="1"/>
  <c r="K65" i="1"/>
  <c r="K64" i="1"/>
  <c r="K63" i="1"/>
  <c r="K62" i="1"/>
  <c r="K61" i="1"/>
  <c r="K60" i="1"/>
  <c r="K59" i="1"/>
  <c r="K58" i="1"/>
  <c r="K56" i="1"/>
  <c r="K55" i="1"/>
  <c r="K54" i="1"/>
  <c r="K53" i="1"/>
  <c r="K51" i="1"/>
  <c r="K50" i="1"/>
  <c r="K48" i="1"/>
  <c r="K47" i="1"/>
  <c r="K46" i="1"/>
  <c r="K44" i="1"/>
  <c r="K43" i="1"/>
  <c r="K38" i="1"/>
  <c r="K37" i="1"/>
  <c r="K36" i="1"/>
  <c r="K35" i="1"/>
  <c r="K34" i="1"/>
  <c r="K33" i="1"/>
  <c r="K32" i="1"/>
  <c r="K31" i="1"/>
  <c r="K30" i="1"/>
  <c r="K29" i="1"/>
  <c r="K27" i="1"/>
  <c r="K26" i="1"/>
  <c r="K21" i="1"/>
  <c r="K20" i="1"/>
  <c r="J20" i="1"/>
  <c r="K19" i="1"/>
  <c r="J19" i="1"/>
  <c r="K18" i="1"/>
  <c r="J18" i="1"/>
  <c r="K17" i="1"/>
  <c r="J17" i="1"/>
  <c r="K16" i="1"/>
  <c r="J16" i="1"/>
  <c r="K15" i="1"/>
  <c r="J15" i="1"/>
  <c r="K14" i="1"/>
  <c r="J14" i="1"/>
  <c r="M16" i="1" l="1"/>
  <c r="M18" i="1"/>
  <c r="A24" i="1"/>
  <c r="A25" i="1" s="1"/>
  <c r="A26" i="1" s="1"/>
  <c r="M17" i="1"/>
  <c r="M66" i="1"/>
  <c r="M15" i="1"/>
  <c r="M21" i="1"/>
  <c r="M19" i="1"/>
  <c r="M14" i="1"/>
  <c r="M20" i="1"/>
  <c r="J26" i="1" l="1"/>
  <c r="M26" i="1" s="1"/>
  <c r="A27" i="1"/>
  <c r="A28" i="1" l="1"/>
  <c r="A29" i="1" s="1"/>
  <c r="J27" i="1"/>
  <c r="M27" i="1" s="1"/>
  <c r="A30" i="1" l="1"/>
  <c r="J29" i="1"/>
  <c r="M29" i="1" s="1"/>
  <c r="A31" i="1" l="1"/>
  <c r="J30" i="1"/>
  <c r="M30" i="1" s="1"/>
  <c r="A32" i="1" l="1"/>
  <c r="J31" i="1"/>
  <c r="M31" i="1" s="1"/>
  <c r="A33" i="1" l="1"/>
  <c r="J32" i="1"/>
  <c r="M32" i="1" s="1"/>
  <c r="A34" i="1" l="1"/>
  <c r="J33" i="1"/>
  <c r="M33" i="1" s="1"/>
  <c r="A35" i="1" l="1"/>
  <c r="J34" i="1"/>
  <c r="M34" i="1" s="1"/>
  <c r="A36" i="1" l="1"/>
  <c r="J35" i="1"/>
  <c r="M35" i="1" s="1"/>
  <c r="A37" i="1" l="1"/>
  <c r="J36" i="1"/>
  <c r="M36" i="1" s="1"/>
  <c r="I155" i="1"/>
  <c r="G155" i="1"/>
  <c r="J159" i="1"/>
  <c r="I97" i="1"/>
  <c r="G97" i="1"/>
  <c r="I137" i="1"/>
  <c r="G137" i="1"/>
  <c r="I150" i="1"/>
  <c r="G22" i="1"/>
  <c r="G39" i="1"/>
  <c r="G112" i="1"/>
  <c r="I39" i="1"/>
  <c r="I143" i="1"/>
  <c r="I130" i="1"/>
  <c r="I119" i="1"/>
  <c r="I112" i="1"/>
  <c r="I106" i="1"/>
  <c r="G143" i="1"/>
  <c r="G130" i="1"/>
  <c r="G119" i="1"/>
  <c r="I22" i="1"/>
  <c r="I80" i="1"/>
  <c r="G80" i="1"/>
  <c r="K13" i="1"/>
  <c r="A38" i="1" l="1"/>
  <c r="H39" i="1" s="1"/>
  <c r="J37" i="1"/>
  <c r="M37" i="1" s="1"/>
  <c r="K97" i="1"/>
  <c r="K112" i="1"/>
  <c r="K39" i="1"/>
  <c r="I156" i="1"/>
  <c r="K119" i="1"/>
  <c r="K80" i="1"/>
  <c r="K130" i="1"/>
  <c r="K137" i="1"/>
  <c r="K22" i="1"/>
  <c r="K143" i="1"/>
  <c r="K155" i="1"/>
  <c r="G85" i="1"/>
  <c r="G145" i="1" s="1"/>
  <c r="I85" i="1"/>
  <c r="G103" i="1" l="1"/>
  <c r="K103" i="1" s="1"/>
  <c r="G101" i="1"/>
  <c r="G100" i="1"/>
  <c r="K102" i="1"/>
  <c r="K101" i="1"/>
  <c r="A39" i="1"/>
  <c r="A40" i="1" s="1"/>
  <c r="J38" i="1"/>
  <c r="M38" i="1" s="1"/>
  <c r="K85" i="1"/>
  <c r="L43" i="1" s="1"/>
  <c r="I158" i="1"/>
  <c r="K100" i="1" l="1"/>
  <c r="L59" i="1"/>
  <c r="F39" i="1"/>
  <c r="A41" i="1"/>
  <c r="A42" i="1" s="1"/>
  <c r="A43" i="1" s="1"/>
  <c r="L72" i="1"/>
  <c r="L62" i="1"/>
  <c r="L70" i="1"/>
  <c r="L83" i="1"/>
  <c r="L47" i="1"/>
  <c r="L54" i="1"/>
  <c r="L85" i="1"/>
  <c r="L74" i="1"/>
  <c r="L48" i="1"/>
  <c r="L64" i="1"/>
  <c r="L76" i="1"/>
  <c r="L44" i="1"/>
  <c r="L55" i="1"/>
  <c r="L66" i="1"/>
  <c r="L79" i="1"/>
  <c r="L78" i="1"/>
  <c r="L53" i="1"/>
  <c r="L60" i="1"/>
  <c r="L67" i="1"/>
  <c r="L80" i="1"/>
  <c r="L73" i="1"/>
  <c r="L50" i="1"/>
  <c r="L58" i="1"/>
  <c r="L63" i="1"/>
  <c r="L68" i="1"/>
  <c r="L84" i="1"/>
  <c r="L77" i="1"/>
  <c r="L75" i="1"/>
  <c r="L46" i="1"/>
  <c r="L51" i="1"/>
  <c r="L56" i="1"/>
  <c r="L61" i="1"/>
  <c r="L65" i="1"/>
  <c r="L69" i="1"/>
  <c r="L21" i="1"/>
  <c r="L38" i="1"/>
  <c r="L14" i="1"/>
  <c r="L22" i="1"/>
  <c r="L29" i="1"/>
  <c r="L37" i="1"/>
  <c r="L15" i="1"/>
  <c r="L30" i="1"/>
  <c r="L16" i="1"/>
  <c r="L31" i="1"/>
  <c r="L39" i="1"/>
  <c r="L19" i="1"/>
  <c r="L34" i="1"/>
  <c r="L18" i="1"/>
  <c r="L26" i="1"/>
  <c r="L33" i="1"/>
  <c r="L17" i="1"/>
  <c r="L32" i="1"/>
  <c r="L36" i="1"/>
  <c r="L20" i="1"/>
  <c r="L27" i="1"/>
  <c r="L35" i="1"/>
  <c r="L13" i="1"/>
  <c r="G150" i="1" l="1"/>
  <c r="K150" i="1" s="1"/>
  <c r="K145" i="1"/>
  <c r="A44" i="1"/>
  <c r="J39" i="1"/>
  <c r="M39" i="1" s="1"/>
  <c r="J43" i="1" l="1"/>
  <c r="M43" i="1" s="1"/>
  <c r="A45" i="1"/>
  <c r="A46" i="1" s="1"/>
  <c r="J44" i="1"/>
  <c r="M44" i="1" s="1"/>
  <c r="A47" i="1" l="1"/>
  <c r="J46" i="1"/>
  <c r="M46" i="1" s="1"/>
  <c r="A48" i="1" l="1"/>
  <c r="J48" i="1" l="1"/>
  <c r="M48" i="1" s="1"/>
  <c r="A49" i="1"/>
  <c r="A50" i="1" s="1"/>
  <c r="A51" i="1" s="1"/>
  <c r="J47" i="1"/>
  <c r="M47" i="1" s="1"/>
  <c r="J50" i="1" l="1"/>
  <c r="M50" i="1" s="1"/>
  <c r="A52" i="1"/>
  <c r="A53" i="1" s="1"/>
  <c r="J51" i="1"/>
  <c r="M51" i="1" s="1"/>
  <c r="A54" i="1" l="1"/>
  <c r="J53" i="1"/>
  <c r="M53" i="1" s="1"/>
  <c r="A55" i="1" l="1"/>
  <c r="J54" i="1"/>
  <c r="M54" i="1" s="1"/>
  <c r="A56" i="1" l="1"/>
  <c r="J55" i="1"/>
  <c r="M55" i="1" s="1"/>
  <c r="A57" i="1" l="1"/>
  <c r="A58" i="1" s="1"/>
  <c r="J56" i="1"/>
  <c r="M56" i="1" s="1"/>
  <c r="A59" i="1" l="1"/>
  <c r="J58" i="1"/>
  <c r="M58" i="1" s="1"/>
  <c r="A60" i="1" l="1"/>
  <c r="J59" i="1"/>
  <c r="M59" i="1" s="1"/>
  <c r="J60" i="1" l="1"/>
  <c r="M60" i="1" s="1"/>
  <c r="A62" i="1" l="1"/>
  <c r="J61" i="1"/>
  <c r="M61" i="1" s="1"/>
  <c r="A63" i="1" l="1"/>
  <c r="J62" i="1"/>
  <c r="M62" i="1" s="1"/>
  <c r="A64" i="1" l="1"/>
  <c r="J63" i="1"/>
  <c r="M63" i="1" s="1"/>
  <c r="A65" i="1" l="1"/>
  <c r="J64" i="1"/>
  <c r="M64" i="1" s="1"/>
  <c r="A66" i="1" l="1"/>
  <c r="A67" i="1" s="1"/>
  <c r="J65" i="1"/>
  <c r="M65" i="1" s="1"/>
  <c r="A68" i="1" l="1"/>
  <c r="J67" i="1"/>
  <c r="M67" i="1" s="1"/>
  <c r="A69" i="1" l="1"/>
  <c r="J68" i="1"/>
  <c r="M68" i="1" s="1"/>
  <c r="A70" i="1" l="1"/>
  <c r="J69" i="1"/>
  <c r="M69" i="1" s="1"/>
  <c r="A71" i="1" l="1"/>
  <c r="J70" i="1"/>
  <c r="M70" i="1" s="1"/>
  <c r="A72" i="1" l="1"/>
  <c r="A73" i="1" l="1"/>
  <c r="J72" i="1"/>
  <c r="M72" i="1" s="1"/>
  <c r="A74" i="1" l="1"/>
  <c r="J73" i="1"/>
  <c r="M73" i="1" s="1"/>
  <c r="A75" i="1" l="1"/>
  <c r="J74" i="1"/>
  <c r="M74" i="1" s="1"/>
  <c r="A76" i="1" l="1"/>
  <c r="J75" i="1"/>
  <c r="M75" i="1" s="1"/>
  <c r="A77" i="1" l="1"/>
  <c r="J76" i="1" l="1"/>
  <c r="M76" i="1" s="1"/>
  <c r="A78" i="1"/>
  <c r="J77" i="1" l="1"/>
  <c r="M77" i="1" s="1"/>
  <c r="J78" i="1"/>
  <c r="M78" i="1" s="1"/>
  <c r="A79" i="1"/>
  <c r="F80" i="1" l="1"/>
  <c r="A80" i="1"/>
  <c r="A81" i="1" s="1"/>
  <c r="A82" i="1" s="1"/>
  <c r="A83" i="1" s="1"/>
  <c r="J83" i="1" l="1"/>
  <c r="M83" i="1" s="1"/>
  <c r="A84" i="1"/>
  <c r="H80" i="1"/>
  <c r="J80" i="1" s="1"/>
  <c r="M80" i="1" s="1"/>
  <c r="J79" i="1"/>
  <c r="M79" i="1" s="1"/>
  <c r="J84" i="1" l="1"/>
  <c r="M84" i="1" s="1"/>
  <c r="A85" i="1"/>
  <c r="A86" i="1" s="1"/>
  <c r="A87" i="1" l="1"/>
  <c r="A88" i="1" s="1"/>
  <c r="A89" i="1" s="1"/>
  <c r="A90" i="1" l="1"/>
  <c r="J90" i="1" l="1"/>
  <c r="M90" i="1" s="1"/>
  <c r="A91" i="1"/>
  <c r="J89" i="1"/>
  <c r="M89" i="1" s="1"/>
  <c r="A92" i="1" l="1"/>
  <c r="J92" i="1" l="1"/>
  <c r="M92" i="1" s="1"/>
  <c r="A93" i="1"/>
  <c r="J93" i="1" l="1"/>
  <c r="M93" i="1" s="1"/>
  <c r="A94" i="1"/>
  <c r="J91" i="1"/>
  <c r="M91" i="1" s="1"/>
  <c r="J94" i="1" l="1"/>
  <c r="M94" i="1" s="1"/>
  <c r="A95" i="1"/>
  <c r="A96" i="1" l="1"/>
  <c r="J95" i="1"/>
  <c r="M95" i="1" s="1"/>
  <c r="F97" i="1" l="1"/>
  <c r="A97" i="1"/>
  <c r="A98" i="1" s="1"/>
  <c r="A99" i="1" s="1"/>
  <c r="A100" i="1" l="1"/>
  <c r="J96" i="1"/>
  <c r="M96" i="1" s="1"/>
  <c r="H97" i="1"/>
  <c r="J97" i="1" s="1"/>
  <c r="F103" i="1" l="1"/>
  <c r="F101" i="1"/>
  <c r="F100" i="1"/>
  <c r="M97" i="1"/>
  <c r="A101" i="1"/>
  <c r="J99" i="1"/>
  <c r="M99" i="1" s="1"/>
  <c r="K105" i="1" l="1"/>
  <c r="G106" i="1"/>
  <c r="J100" i="1"/>
  <c r="M100" i="1" s="1"/>
  <c r="A102" i="1"/>
  <c r="K106" i="1" l="1"/>
  <c r="G156" i="1"/>
  <c r="J102" i="1"/>
  <c r="M102" i="1" s="1"/>
  <c r="A103" i="1"/>
  <c r="K156" i="1" l="1"/>
  <c r="L106" i="1" s="1"/>
  <c r="G158" i="1"/>
  <c r="K158" i="1" s="1"/>
  <c r="A104" i="1"/>
  <c r="J101" i="1"/>
  <c r="M101" i="1" s="1"/>
  <c r="L132" i="1" l="1"/>
  <c r="L156" i="1"/>
  <c r="L121" i="1"/>
  <c r="L142" i="1"/>
  <c r="L118" i="1"/>
  <c r="L153" i="1"/>
  <c r="L149" i="1"/>
  <c r="L141" i="1"/>
  <c r="L147" i="1"/>
  <c r="L90" i="1"/>
  <c r="L103" i="1"/>
  <c r="L127" i="1"/>
  <c r="L122" i="1"/>
  <c r="L115" i="1"/>
  <c r="L102" i="1"/>
  <c r="L89" i="1"/>
  <c r="L100" i="1"/>
  <c r="L101" i="1"/>
  <c r="L124" i="1"/>
  <c r="L126" i="1"/>
  <c r="L114" i="1"/>
  <c r="L140" i="1"/>
  <c r="L129" i="1"/>
  <c r="L137" i="1"/>
  <c r="L92" i="1"/>
  <c r="L117" i="1"/>
  <c r="L97" i="1"/>
  <c r="L111" i="1"/>
  <c r="L99" i="1"/>
  <c r="L108" i="1"/>
  <c r="L91" i="1"/>
  <c r="L155" i="1"/>
  <c r="L94" i="1"/>
  <c r="L146" i="1"/>
  <c r="L109" i="1"/>
  <c r="L136" i="1"/>
  <c r="L145" i="1"/>
  <c r="L133" i="1"/>
  <c r="L116" i="1"/>
  <c r="L125" i="1"/>
  <c r="L104" i="1"/>
  <c r="L148" i="1"/>
  <c r="L96" i="1"/>
  <c r="L93" i="1"/>
  <c r="L134" i="1"/>
  <c r="L128" i="1"/>
  <c r="L119" i="1"/>
  <c r="L150" i="1"/>
  <c r="L110" i="1"/>
  <c r="L130" i="1"/>
  <c r="L139" i="1"/>
  <c r="L135" i="1"/>
  <c r="L95" i="1"/>
  <c r="L123" i="1"/>
  <c r="L152" i="1"/>
  <c r="L143" i="1"/>
  <c r="L154" i="1"/>
  <c r="L112" i="1"/>
  <c r="L105" i="1"/>
  <c r="J103" i="1"/>
  <c r="M103" i="1" s="1"/>
  <c r="J104" i="1"/>
  <c r="M104" i="1" s="1"/>
  <c r="A105" i="1"/>
  <c r="F106" i="1" l="1"/>
  <c r="A106" i="1"/>
  <c r="A107" i="1" s="1"/>
  <c r="A108" i="1" s="1"/>
  <c r="A109" i="1" l="1"/>
  <c r="J105" i="1"/>
  <c r="M105" i="1" s="1"/>
  <c r="H106" i="1"/>
  <c r="J106" i="1" s="1"/>
  <c r="M106" i="1" s="1"/>
  <c r="J109" i="1" l="1"/>
  <c r="M109" i="1" s="1"/>
  <c r="A110" i="1"/>
  <c r="J108" i="1"/>
  <c r="M108" i="1" s="1"/>
  <c r="J110" i="1" l="1"/>
  <c r="M110" i="1" s="1"/>
  <c r="A111" i="1"/>
  <c r="H112" i="1" l="1"/>
  <c r="A112" i="1"/>
  <c r="A113" i="1" s="1"/>
  <c r="A114" i="1" s="1"/>
  <c r="J111" i="1" l="1"/>
  <c r="M111" i="1" s="1"/>
  <c r="A115" i="1"/>
  <c r="F112" i="1" l="1"/>
  <c r="J112" i="1" s="1"/>
  <c r="M112" i="1" s="1"/>
  <c r="A116" i="1"/>
  <c r="J114" i="1"/>
  <c r="M114" i="1" s="1"/>
  <c r="J116" i="1" l="1"/>
  <c r="M116" i="1" s="1"/>
  <c r="A117" i="1"/>
  <c r="A118" i="1" l="1"/>
  <c r="J115" i="1"/>
  <c r="M115" i="1" s="1"/>
  <c r="J117" i="1" l="1"/>
  <c r="M117" i="1" s="1"/>
  <c r="H119" i="1"/>
  <c r="A119" i="1"/>
  <c r="A120" i="1" s="1"/>
  <c r="A121" i="1" s="1"/>
  <c r="J118" i="1" l="1"/>
  <c r="M118" i="1" s="1"/>
  <c r="A122" i="1"/>
  <c r="F119" i="1" l="1"/>
  <c r="J119" i="1" s="1"/>
  <c r="M119" i="1" s="1"/>
  <c r="A123" i="1"/>
  <c r="J121" i="1"/>
  <c r="M121" i="1" s="1"/>
  <c r="J123" i="1" l="1"/>
  <c r="M123" i="1" s="1"/>
  <c r="A124" i="1"/>
  <c r="A125" i="1" l="1"/>
  <c r="J122" i="1"/>
  <c r="M122" i="1" s="1"/>
  <c r="J124" i="1" l="1"/>
  <c r="M124" i="1" s="1"/>
  <c r="J125" i="1"/>
  <c r="M125" i="1" s="1"/>
  <c r="A126" i="1"/>
  <c r="J126" i="1" l="1"/>
  <c r="M126" i="1" s="1"/>
  <c r="A127" i="1"/>
  <c r="J127" i="1" l="1"/>
  <c r="M127" i="1" s="1"/>
  <c r="A128" i="1"/>
  <c r="J128" i="1" l="1"/>
  <c r="M128" i="1" s="1"/>
  <c r="A129" i="1"/>
  <c r="A130" i="1" l="1"/>
  <c r="A131" i="1" s="1"/>
  <c r="A132" i="1" s="1"/>
  <c r="F130" i="1"/>
  <c r="A133" i="1" l="1"/>
  <c r="J129" i="1"/>
  <c r="M129" i="1" s="1"/>
  <c r="H130" i="1"/>
  <c r="J130" i="1" s="1"/>
  <c r="M130" i="1" s="1"/>
  <c r="J133" i="1" l="1"/>
  <c r="M133" i="1" s="1"/>
  <c r="A134" i="1"/>
  <c r="J132" i="1"/>
  <c r="M132" i="1" s="1"/>
  <c r="J134" i="1" l="1"/>
  <c r="M134" i="1" s="1"/>
  <c r="A135" i="1"/>
  <c r="A136" i="1" l="1"/>
  <c r="J135" i="1" l="1"/>
  <c r="M135" i="1" s="1"/>
  <c r="H137" i="1"/>
  <c r="A137" i="1"/>
  <c r="A138" i="1" s="1"/>
  <c r="A139" i="1" s="1"/>
  <c r="J136" i="1" l="1"/>
  <c r="M136" i="1" s="1"/>
  <c r="A140" i="1"/>
  <c r="F137" i="1" l="1"/>
  <c r="J137" i="1" s="1"/>
  <c r="M137" i="1" s="1"/>
  <c r="J140" i="1"/>
  <c r="M140" i="1" s="1"/>
  <c r="A141" i="1"/>
  <c r="J139" i="1"/>
  <c r="M139" i="1" s="1"/>
  <c r="J141" i="1" l="1"/>
  <c r="M141" i="1" s="1"/>
  <c r="A142" i="1"/>
  <c r="H143" i="1" l="1"/>
  <c r="A143" i="1"/>
  <c r="A144" i="1" s="1"/>
  <c r="A145" i="1" s="1"/>
  <c r="J142" i="1"/>
  <c r="M142" i="1" s="1"/>
  <c r="F143" i="1" l="1"/>
  <c r="J143" i="1" s="1"/>
  <c r="M143" i="1" s="1"/>
  <c r="A146" i="1"/>
  <c r="J146" i="1" l="1"/>
  <c r="M146" i="1" s="1"/>
  <c r="A147" i="1"/>
  <c r="A148" i="1" l="1"/>
  <c r="J148" i="1" l="1"/>
  <c r="M148" i="1" s="1"/>
  <c r="A149" i="1"/>
  <c r="H150" i="1" l="1"/>
  <c r="A150" i="1"/>
  <c r="A151" i="1" s="1"/>
  <c r="A152" i="1" s="1"/>
  <c r="J147" i="1"/>
  <c r="M147" i="1" s="1"/>
  <c r="A153" i="1" l="1"/>
  <c r="J153" i="1" s="1"/>
  <c r="M153" i="1" s="1"/>
  <c r="J149" i="1"/>
  <c r="M149" i="1" s="1"/>
  <c r="A154" i="1"/>
  <c r="J154" i="1" l="1"/>
  <c r="M154" i="1" s="1"/>
  <c r="A155" i="1"/>
  <c r="A156" i="1" s="1"/>
  <c r="F155" i="1" l="1"/>
  <c r="H155" i="1" l="1"/>
  <c r="J152" i="1"/>
  <c r="M152" i="1" s="1"/>
  <c r="H156" i="1" l="1"/>
  <c r="J155" i="1"/>
  <c r="M155" i="1" s="1"/>
  <c r="F85" i="1" l="1"/>
  <c r="H22" i="1"/>
  <c r="H85" i="1" s="1"/>
  <c r="F145" i="1" l="1"/>
  <c r="H158" i="1"/>
  <c r="H160" i="1" s="1"/>
  <c r="J85" i="1"/>
  <c r="M85" i="1" s="1"/>
  <c r="J22" i="1"/>
  <c r="M22" i="1" s="1"/>
  <c r="J13" i="1"/>
  <c r="M13" i="1" s="1"/>
  <c r="J145" i="1" l="1"/>
  <c r="M145" i="1" s="1"/>
  <c r="F150" i="1"/>
  <c r="I160" i="1"/>
  <c r="J150" i="1" l="1"/>
  <c r="M150" i="1" s="1"/>
  <c r="F156" i="1"/>
  <c r="G160" i="1"/>
  <c r="K159" i="1"/>
  <c r="J156" i="1" l="1"/>
  <c r="M156" i="1" s="1"/>
  <c r="F158" i="1"/>
  <c r="K160" i="1"/>
  <c r="N159" i="1"/>
  <c r="F160" i="1" l="1"/>
  <c r="J160" i="1" s="1"/>
  <c r="J158" i="1"/>
</calcChain>
</file>

<file path=xl/sharedStrings.xml><?xml version="1.0" encoding="utf-8"?>
<sst xmlns="http://schemas.openxmlformats.org/spreadsheetml/2006/main" count="567" uniqueCount="353">
  <si>
    <t xml:space="preserve">School Name:  </t>
  </si>
  <si>
    <t>Item</t>
  </si>
  <si>
    <t>References</t>
  </si>
  <si>
    <t>School Food Service</t>
  </si>
  <si>
    <t>Special Education</t>
  </si>
  <si>
    <t>Teachers</t>
  </si>
  <si>
    <t>100</t>
  </si>
  <si>
    <t>Social Security</t>
  </si>
  <si>
    <t>Retirement</t>
  </si>
  <si>
    <t>Unemployment</t>
  </si>
  <si>
    <t>200-290</t>
  </si>
  <si>
    <t>200</t>
  </si>
  <si>
    <t>Legal Services</t>
  </si>
  <si>
    <t>Accounting/Auditing Services</t>
  </si>
  <si>
    <t>300</t>
  </si>
  <si>
    <t>Purchased Student Transportation Services</t>
  </si>
  <si>
    <t>510-519</t>
  </si>
  <si>
    <t>Travel</t>
  </si>
  <si>
    <t>620-629</t>
  </si>
  <si>
    <t>Equipment/Furnishings</t>
  </si>
  <si>
    <t>Indirect Costs</t>
  </si>
  <si>
    <t>TOTAL EXPENDITURES</t>
  </si>
  <si>
    <t>100-900</t>
  </si>
  <si>
    <t>Medicare</t>
  </si>
  <si>
    <t>Water/Sewerage</t>
  </si>
  <si>
    <t>Interest on Loans/Notes</t>
  </si>
  <si>
    <t>GENERAL FUNDS</t>
  </si>
  <si>
    <t>Principal/Executive Salary</t>
  </si>
  <si>
    <t>Business Official Salary</t>
  </si>
  <si>
    <t>Therapists/Specialists/Counselors</t>
  </si>
  <si>
    <t xml:space="preserve">School Administrators  </t>
  </si>
  <si>
    <t>Clerical/Secretarial Salary</t>
  </si>
  <si>
    <t>Health Insurance Benefits - Current Employees</t>
  </si>
  <si>
    <t>Health Insurance Benefits - Retired Employees</t>
  </si>
  <si>
    <t>Custodial Salaries</t>
  </si>
  <si>
    <t>Management Company Services</t>
  </si>
  <si>
    <t>Repairs &amp; Maintenance Services</t>
  </si>
  <si>
    <t>Food &amp; Commodities</t>
  </si>
  <si>
    <t>600-644</t>
  </si>
  <si>
    <t>Materials and Supplies</t>
  </si>
  <si>
    <t>Earnings on Investments</t>
  </si>
  <si>
    <t>REVENUES FROM LOCAL SOURCES</t>
  </si>
  <si>
    <t>Contributions and Donations</t>
  </si>
  <si>
    <t>TOTAL REVENUES FROM LOCAL SOURCES</t>
  </si>
  <si>
    <t>REVENUE FROM STATE SOURCES</t>
  </si>
  <si>
    <t>Unrestricted Grants-In-Aid</t>
  </si>
  <si>
    <t>State Per Pupil Aid  -  MFP</t>
  </si>
  <si>
    <t>Other Unrestricted Revenues</t>
  </si>
  <si>
    <t>Restricted Grants-In-Aid</t>
  </si>
  <si>
    <t>Education Support Fund (8g)</t>
  </si>
  <si>
    <t>PIP</t>
  </si>
  <si>
    <t>TOTAL REVENUE FROM STATE SOURCES</t>
  </si>
  <si>
    <t>REVENUE FROM FEDERAL SOURCES</t>
  </si>
  <si>
    <t>Unrestricted Grants-In-Aid Direct From the Federal Gov't</t>
  </si>
  <si>
    <t>Restricted Grants-In-Aid Direct From the Federal Gov't</t>
  </si>
  <si>
    <t>Other Restricted Grants - Direct</t>
  </si>
  <si>
    <t>Restricted Grants-In-Aid From Federal Gov't Thru State</t>
  </si>
  <si>
    <t xml:space="preserve">    IDEA - Part B</t>
  </si>
  <si>
    <t>4531</t>
  </si>
  <si>
    <t xml:space="preserve">    IDEA - Preschool</t>
  </si>
  <si>
    <t>4532</t>
  </si>
  <si>
    <t xml:space="preserve">    Other Special Education Programs</t>
  </si>
  <si>
    <t>4535</t>
  </si>
  <si>
    <t>4541</t>
  </si>
  <si>
    <t xml:space="preserve">    Title I, Part C - Migrant</t>
  </si>
  <si>
    <t>4542</t>
  </si>
  <si>
    <t>4544</t>
  </si>
  <si>
    <t>4545</t>
  </si>
  <si>
    <t>4590</t>
  </si>
  <si>
    <t xml:space="preserve"> TOTAL REVENUE FROM FEDERAL SOURCES</t>
  </si>
  <si>
    <t>% of 
Total 
Budget</t>
  </si>
  <si>
    <t>Utilities (natural gas, electricity, coal, gasoline)</t>
  </si>
  <si>
    <t>Books and Periodicals (including textbooks/workbooks)</t>
  </si>
  <si>
    <t>Buildings Acquisitions (existing structures)</t>
  </si>
  <si>
    <t>TOTAL REVENUES &amp; OTHER SOURCES OF FUNDS</t>
  </si>
  <si>
    <t>SALARIES (Object 100 series)</t>
  </si>
  <si>
    <t>TOTAL SALARIES</t>
  </si>
  <si>
    <t>EMPLOYEE BENEFITS (Object 200 series)</t>
  </si>
  <si>
    <t>TOTAL EMPLOYEE BENEFITS</t>
  </si>
  <si>
    <t>TOTAL PURCHASED PROF. &amp; TECHNICAL SVCS.</t>
  </si>
  <si>
    <t>PURCHASED PROF. &amp; TECH. SVCS (Object 300 Series)</t>
  </si>
  <si>
    <t>PURCHASED PROPERTY SERVICES (Object 400 Series)</t>
  </si>
  <si>
    <t>TOTAL PURCHASED PROPERTY SERVICES</t>
  </si>
  <si>
    <t>SUPPLIES (Object 600 series)</t>
  </si>
  <si>
    <t>TOTAL SUPPLIES</t>
  </si>
  <si>
    <t>PROPERTY (Object 700 series)</t>
  </si>
  <si>
    <t>TOTAL PROPERTY</t>
  </si>
  <si>
    <t>OTHER OBJECTS (Object 800 series)</t>
  </si>
  <si>
    <t>TOTAL OTHER OBJECTS</t>
  </si>
  <si>
    <t>TOTAL OTHER USES OF FUNDS</t>
  </si>
  <si>
    <t>OTHER USES OF FUNDS (Object 900 Series)</t>
  </si>
  <si>
    <t>Revenues</t>
  </si>
  <si>
    <t>Expenditures</t>
  </si>
  <si>
    <t>L.A.U.G.H.
Source/
Object
Code</t>
  </si>
  <si>
    <t>Other Restricted Revenues (list grant &amp; amount below)</t>
  </si>
  <si>
    <t>100-150</t>
  </si>
  <si>
    <t>300-340</t>
  </si>
  <si>
    <t>Equipment &amp; Vehicle Rent/Lease</t>
  </si>
  <si>
    <t>400-490</t>
  </si>
  <si>
    <t>OTHER PURCHASED SERVICES (Object 500 Series)</t>
  </si>
  <si>
    <t>570</t>
  </si>
  <si>
    <t>630-632</t>
  </si>
  <si>
    <t>1000-1999</t>
  </si>
  <si>
    <t>Comments/Assumptions</t>
  </si>
  <si>
    <t>TOTAL OTHER PURCHASED SERVICES</t>
  </si>
  <si>
    <t xml:space="preserve">Excess (Deficiency) of Revenues over Expenditures  </t>
  </si>
  <si>
    <t xml:space="preserve">Fund Balance From Prior Year  </t>
  </si>
  <si>
    <t xml:space="preserve">Fund Balance at End of Year  </t>
  </si>
  <si>
    <t>Food Service (Income from meals)</t>
  </si>
  <si>
    <t>E-Rate Reimbursements</t>
  </si>
  <si>
    <t>Impact Aid Fund - Direct from Federal Gov't</t>
  </si>
  <si>
    <t>ROTC - Direct from Federal Gov't</t>
  </si>
  <si>
    <t>Career &amp; Technical Education</t>
  </si>
  <si>
    <t xml:space="preserve">    FEMA - Disaster Relief</t>
  </si>
  <si>
    <t>Building and Land Rent/Lease</t>
  </si>
  <si>
    <t>Food Service Management</t>
  </si>
  <si>
    <t>230-290</t>
  </si>
  <si>
    <t>1500-1542</t>
  </si>
  <si>
    <t>1600-1620</t>
  </si>
  <si>
    <t>Other Unrestricted Grants - Direct</t>
  </si>
  <si>
    <t>500-590</t>
  </si>
  <si>
    <t>Land Purchases and Land Improvements</t>
  </si>
  <si>
    <t>730-739</t>
  </si>
  <si>
    <t>700-740</t>
  </si>
  <si>
    <t>800 - 890</t>
  </si>
  <si>
    <t>900-932</t>
  </si>
  <si>
    <t>Loan Repayment (principal only)</t>
  </si>
  <si>
    <t>SPECIAL FUNDS</t>
  </si>
  <si>
    <t xml:space="preserve">Student Count Budget is Based on: </t>
  </si>
  <si>
    <t>Local "MFP" Per Pupil Aid (Local Revenue transfers)</t>
  </si>
  <si>
    <t>580-583</t>
  </si>
  <si>
    <t>640-644</t>
  </si>
  <si>
    <t xml:space="preserve">    Extended School Year Services</t>
  </si>
  <si>
    <t>TOTAL FUNDS</t>
  </si>
  <si>
    <t xml:space="preserve">    Title I </t>
  </si>
  <si>
    <t xml:space="preserve">    Title I - School Improvement</t>
  </si>
  <si>
    <t xml:space="preserve">    Educational Excellence Fund (EEF)</t>
  </si>
  <si>
    <t>Every Student Succeeds Act (ESSA)</t>
  </si>
  <si>
    <t xml:space="preserve">    IDEA - High Cost Services (HCS)</t>
  </si>
  <si>
    <t xml:space="preserve">    Other ESSA Programs</t>
  </si>
  <si>
    <t xml:space="preserve">    Title IV - Student Support &amp; Acad. Enrichment (SSAE)</t>
  </si>
  <si>
    <t xml:space="preserve">    Title III</t>
  </si>
  <si>
    <t>Administrative Fee Payable to Dept of Education</t>
  </si>
  <si>
    <t>Dues and Fees</t>
  </si>
  <si>
    <t>Property Insurance</t>
  </si>
  <si>
    <t>Liability insurance</t>
  </si>
  <si>
    <t>Fleet insurance</t>
  </si>
  <si>
    <t>Errors/omissions, etc</t>
  </si>
  <si>
    <t>Faithful performance Bonds</t>
  </si>
  <si>
    <t xml:space="preserve">    Title II - Supporting Effective Instruction</t>
  </si>
  <si>
    <t xml:space="preserve">    Title IX - Homeless Education</t>
  </si>
  <si>
    <t xml:space="preserve">    Gov. Emergency Education Relief Fund (GEERF) I</t>
  </si>
  <si>
    <t xml:space="preserve">    Elem. &amp; Secondary School Emergency Relief (ESSERF) I</t>
  </si>
  <si>
    <t xml:space="preserve">    Elem. &amp; Secondary School Emergency Relief (ESSERF) II</t>
  </si>
  <si>
    <t xml:space="preserve">    American Rescue Plan Elem. &amp; Secondary  (ESSERF) III</t>
  </si>
  <si>
    <t xml:space="preserve">    Rethink K-12 Education Models Discretionary Grant </t>
  </si>
  <si>
    <t xml:space="preserve">General Fund Balance as a percentage of revenues </t>
  </si>
  <si>
    <t xml:space="preserve">     LA-4 (State)</t>
  </si>
  <si>
    <r>
      <t>·</t>
    </r>
    <r>
      <rPr>
        <sz val="7"/>
        <rFont val="Times New Roman"/>
        <family val="1"/>
      </rPr>
      <t xml:space="preserve">         </t>
    </r>
    <r>
      <rPr>
        <sz val="11"/>
        <rFont val="Calibri"/>
        <family val="2"/>
      </rPr>
      <t>Enter comments in column N as appropriate for individual revenue or expenditure items</t>
    </r>
  </si>
  <si>
    <r>
      <t>·</t>
    </r>
    <r>
      <rPr>
        <sz val="7"/>
        <rFont val="Times New Roman"/>
        <family val="1"/>
      </rPr>
      <t xml:space="preserve">         </t>
    </r>
    <r>
      <rPr>
        <sz val="11"/>
        <rFont val="Calibri"/>
        <family val="2"/>
      </rPr>
      <t>Formulas will automatically sum the General and Special Funds columns in Total Funds columns J and K for both the prior and current fiscal year numbers</t>
    </r>
  </si>
  <si>
    <r>
      <t>·</t>
    </r>
    <r>
      <rPr>
        <sz val="7"/>
        <rFont val="Times New Roman"/>
        <family val="1"/>
      </rPr>
      <t xml:space="preserve">         </t>
    </r>
    <r>
      <rPr>
        <sz val="11"/>
        <rFont val="Calibri"/>
        <family val="2"/>
      </rPr>
      <t>Enter the school name in column D</t>
    </r>
  </si>
  <si>
    <t>Instructions:</t>
  </si>
  <si>
    <t>Annual Budget Form</t>
  </si>
  <si>
    <t>(If needed, add additional revenue sources here)</t>
  </si>
  <si>
    <r>
      <t>·</t>
    </r>
    <r>
      <rPr>
        <sz val="7"/>
        <rFont val="Times New Roman"/>
        <family val="1"/>
      </rPr>
      <t xml:space="preserve">         </t>
    </r>
    <r>
      <rPr>
        <sz val="11"/>
        <rFont val="Calibri"/>
        <family val="2"/>
      </rPr>
      <t>Enter the student count from the prior year actual and the student count on which the current year budget is based in column N</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</si>
  <si>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General Fund in column F </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</si>
  <si>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Special Funds in column H</t>
    </r>
  </si>
  <si>
    <r>
      <t>·</t>
    </r>
    <r>
      <rPr>
        <sz val="7"/>
        <rFont val="Times New Roman"/>
        <family val="1"/>
      </rPr>
      <t xml:space="preserve">         </t>
    </r>
    <r>
      <rPr>
        <sz val="11"/>
        <rFont val="Calibri"/>
        <family val="2"/>
      </rPr>
      <t xml:space="preserve">Enter the </t>
    </r>
    <r>
      <rPr>
        <i/>
        <sz val="11"/>
        <rFont val="Calibri"/>
        <family val="2"/>
      </rPr>
      <t xml:space="preserve">budget for the current fiscal year for </t>
    </r>
    <r>
      <rPr>
        <sz val="11"/>
        <rFont val="Calibri"/>
        <family val="2"/>
      </rPr>
      <t>Special Funds in column I</t>
    </r>
  </si>
  <si>
    <r>
      <t>o</t>
    </r>
    <r>
      <rPr>
        <sz val="7"/>
        <color rgb="FF0070C0"/>
        <rFont val="Times New Roman"/>
        <family val="1"/>
      </rPr>
      <t xml:space="preserve">   </t>
    </r>
    <r>
      <rPr>
        <sz val="11"/>
        <color rgb="FF0070C0"/>
        <rFont val="Calibri"/>
        <family val="2"/>
      </rPr>
      <t xml:space="preserve">Note:  Annual Budget data aligns with the Annual Financial Report (AFR) and the Louisiana Accounting and Uniform Governmental Handbook (LAUGH), Bulletin 1929 both of which follow governmental accounting principles.  
Louisiana laws contain requirements for school district accounting.  By law, the Louisiana Accounting and Uniform Governmental Handbook (LAUGH) (Bulletin 1929) is the required accounting manual for local educational agencies.  
This document can be accessed on the Department of Education's website at www.louisianabelieves.com.  (link:  http://www.louisianabelieves.com/docs/school-choice/guide---laugh-guide.pdf?sfvrsn=2 )  </t>
    </r>
  </si>
  <si>
    <t>Pandemic Relief Funds</t>
  </si>
  <si>
    <t>Other Restricted Grants thru State (list grant &amp; amount below)</t>
  </si>
  <si>
    <t>Actual
% of 
Budget</t>
  </si>
  <si>
    <t>Other School Administrators (exclude amounts on lines 79-80)</t>
  </si>
  <si>
    <t>Other (excludes amounts on lines 79-85)</t>
  </si>
  <si>
    <t>Other (excludes amounts on lines 89-94)</t>
  </si>
  <si>
    <t>Other Purch Prof/Tech Svcs (excludes amounts on lines 98-100)</t>
  </si>
  <si>
    <t>Other (excludes amounts on lines 104-107)</t>
  </si>
  <si>
    <t>Other (excludes amounts on lines 111-118)</t>
  </si>
  <si>
    <t>Other Supplies (excludes amounts on lines 122-125)</t>
  </si>
  <si>
    <t>Other (excludes amounts on lines 135-138)</t>
  </si>
  <si>
    <t>Other (exclude amounts on lines 3-7)</t>
  </si>
  <si>
    <t>Includes Special Fund Federal, Federal ESSA and Other Special Funds</t>
  </si>
  <si>
    <t>Other (Excludes amounts on lines 129-132)</t>
  </si>
  <si>
    <t>Other (Excludes amount on line 142)</t>
  </si>
  <si>
    <r>
      <t>·</t>
    </r>
    <r>
      <rPr>
        <sz val="7"/>
        <rFont val="Times New Roman"/>
        <family val="1"/>
      </rPr>
      <t xml:space="preserve">         </t>
    </r>
    <r>
      <rPr>
        <sz val="11"/>
        <rFont val="Calibri"/>
        <family val="2"/>
      </rPr>
      <t xml:space="preserve">Enter the </t>
    </r>
    <r>
      <rPr>
        <i/>
        <sz val="11"/>
        <rFont val="Calibri"/>
        <family val="2"/>
      </rPr>
      <t>budget for the current fiscal year</t>
    </r>
    <r>
      <rPr>
        <sz val="11"/>
        <rFont val="Calibri"/>
        <family val="2"/>
      </rPr>
      <t xml:space="preserve">, for General Fund in column G </t>
    </r>
  </si>
  <si>
    <t xml:space="preserve">    Coronavirus Relief Fund</t>
  </si>
  <si>
    <t>Due Date:</t>
  </si>
  <si>
    <t>Financial Report</t>
  </si>
  <si>
    <t>September 30</t>
  </si>
  <si>
    <t>October 31</t>
  </si>
  <si>
    <t>January 31</t>
  </si>
  <si>
    <t>April 30</t>
  </si>
  <si>
    <t>Annual Operating Budget</t>
  </si>
  <si>
    <t>Adopted Operating Budget</t>
  </si>
  <si>
    <t>First Quarter Financial Report</t>
  </si>
  <si>
    <t>Second Quarter Financial Report</t>
  </si>
  <si>
    <t>Third Quarter Financial Report</t>
  </si>
  <si>
    <t>Includes actual data for the prior fiscal year ending June 30 along with budgeted data for the current fiscal year starting July 1.</t>
  </si>
  <si>
    <t>Submission is required if July 31 Annual Operating Budget was not adopted in accordance with the Louisiana Local Government Budget Act.</t>
  </si>
  <si>
    <t>Includes budgeted data for the fiscal year along with the year to date (YTD) actual data through September 30.</t>
  </si>
  <si>
    <t>Includes budgeted data for the fiscal year along with the year to date (YTD) actual data through March 31.</t>
  </si>
  <si>
    <t>Includes budgeted data for the fiscal year along with the year to date (YTD) actual data through December 31.</t>
  </si>
  <si>
    <t>August 1</t>
  </si>
  <si>
    <t xml:space="preserve">     JAG</t>
  </si>
  <si>
    <t xml:space="preserve">   Differential Compensation Adjustment</t>
  </si>
  <si>
    <t xml:space="preserve">   Certified Support Staff</t>
  </si>
  <si>
    <t>Actual
2024-25</t>
  </si>
  <si>
    <t>Budget 
2025-26</t>
  </si>
  <si>
    <t>FISCAL YEAR 2025-2026
Annual Budget</t>
  </si>
  <si>
    <t>Actual 2024-25</t>
  </si>
  <si>
    <t>Budget 2025-26</t>
  </si>
  <si>
    <t>CSO and SFE</t>
  </si>
  <si>
    <t xml:space="preserve">IDEA and Title 1 </t>
  </si>
  <si>
    <t>EBR</t>
  </si>
  <si>
    <t>EB</t>
  </si>
  <si>
    <t>CSP</t>
  </si>
  <si>
    <r>
      <rPr>
        <b/>
        <sz val="18"/>
        <color indexed="18"/>
        <rFont val="Arial"/>
        <family val="2"/>
      </rPr>
      <t>Table 5C1-J
JCFA - East</t>
    </r>
    <r>
      <rPr>
        <b/>
        <sz val="11"/>
        <color indexed="18"/>
        <rFont val="Arial"/>
        <family val="2"/>
      </rPr>
      <t xml:space="preserve">
</t>
    </r>
    <r>
      <rPr>
        <sz val="11"/>
        <color indexed="18"/>
        <rFont val="Arial"/>
        <family val="2"/>
      </rPr>
      <t>(Site Code W1A001)
(Opened 13/14)
(Not in a District Building)</t>
    </r>
  </si>
  <si>
    <t>MFP State Cost Allocation</t>
  </si>
  <si>
    <t>Local Revenue Representation</t>
  </si>
  <si>
    <t xml:space="preserve">Total 
State Cost Allocation
and 
Local
Revenue
Representation
Payment
</t>
  </si>
  <si>
    <t xml:space="preserve">State Cost Allocation
and 
Local
Revenue
Representation
Monthly
Payment
</t>
  </si>
  <si>
    <r>
      <t>Feb. 1</t>
    </r>
    <r>
      <rPr>
        <b/>
        <sz val="10"/>
        <color indexed="18"/>
        <rFont val="Arial"/>
        <family val="2"/>
      </rPr>
      <t xml:space="preserve">
MFP Funded
Member-
ship
(Per SIS)</t>
    </r>
  </si>
  <si>
    <t>Unweighted</t>
  </si>
  <si>
    <t>Economically Disadvantaged (ED)</t>
  </si>
  <si>
    <t>Career &amp; Technical Units (CTE)</t>
  </si>
  <si>
    <t>Students with Disabilities (SWD)</t>
  </si>
  <si>
    <t>Gifted &amp; Talented (GT)</t>
  </si>
  <si>
    <r>
      <t xml:space="preserve">Total MFP
State Cost
Allocation
</t>
    </r>
    <r>
      <rPr>
        <sz val="10"/>
        <color indexed="18"/>
        <rFont val="Arial"/>
        <family val="2"/>
      </rPr>
      <t>(Levels 1,
2, &amp; 3)</t>
    </r>
  </si>
  <si>
    <t>Mid-Year Adjustment for Students</t>
  </si>
  <si>
    <t>Total MFP
State Cost
Allocation
+/- Mid-Year
Adjustments</t>
  </si>
  <si>
    <t>State
Admin Fee
to the
Dept. of
Education
0.25%</t>
  </si>
  <si>
    <t>Total MFP
State Cost
Allocation
+/- Mid-Year
Adjustments
- Admin Fee</t>
  </si>
  <si>
    <r>
      <t xml:space="preserve">Prior Years
MFP Audit
Adjustments
</t>
    </r>
    <r>
      <rPr>
        <sz val="10"/>
        <color indexed="18"/>
        <rFont val="Arial"/>
        <family val="2"/>
      </rPr>
      <t xml:space="preserve">
</t>
    </r>
  </si>
  <si>
    <t>Total MFP State
Cost Allocation
+/- Mid-Year Adjs
- Admin Fee
+/- Audit Adjs
+ Monthly Level 4</t>
  </si>
  <si>
    <t>Year To
Date State
Payments</t>
  </si>
  <si>
    <t>Balance
Due</t>
  </si>
  <si>
    <t xml:space="preserve">State
Cost
Allocation
Monthly
Payment
</t>
  </si>
  <si>
    <t>Total MFP State
Cost Allocation
+/- Mid-Year Adjs
- Admin Fee
+/- Audit Adjs
+ Total Level 4</t>
  </si>
  <si>
    <r>
      <t xml:space="preserve">
Local Revenue
Representation
Per Pupil
</t>
    </r>
    <r>
      <rPr>
        <sz val="10"/>
        <color indexed="18"/>
        <rFont val="Arial"/>
        <family val="2"/>
      </rPr>
      <t xml:space="preserve">
(per charter law)</t>
    </r>
  </si>
  <si>
    <t>Local Revenue
Representation</t>
  </si>
  <si>
    <t>Total
Local Revenue
Representation
+/- Mid-Year
Adjustments</t>
  </si>
  <si>
    <t>Admin
Fee to the
Dept. of
Education
0.25%</t>
  </si>
  <si>
    <t>Total
Local Revenue
Representation
+/- Mid-Year
Adjustments
- Admin Fee</t>
  </si>
  <si>
    <t>Total
Local Revenue
Representation
+/- Mid-Year
Adjustments
- Admin Fee
+/- Audit Adj.</t>
  </si>
  <si>
    <t>Year To
Date
Payments</t>
  </si>
  <si>
    <t xml:space="preserve">Local Revenue
Representation
Monthly
Payment
</t>
  </si>
  <si>
    <t>Unweighted
Per Pupil
With
Continuation
of Prior Year
Pay Raises</t>
  </si>
  <si>
    <t>State Cost
Allocation</t>
  </si>
  <si>
    <t xml:space="preserve">Student Count
</t>
  </si>
  <si>
    <t>Per Pupil</t>
  </si>
  <si>
    <r>
      <t xml:space="preserve">Student Count
</t>
    </r>
    <r>
      <rPr>
        <sz val="10"/>
        <color rgb="FF002060"/>
        <rFont val="Arial"/>
        <family val="2"/>
      </rPr>
      <t/>
    </r>
  </si>
  <si>
    <r>
      <t xml:space="preserve">Student Count
</t>
    </r>
    <r>
      <rPr>
        <sz val="10"/>
        <color indexed="18"/>
        <rFont val="Arial"/>
        <family val="2"/>
      </rPr>
      <t/>
    </r>
  </si>
  <si>
    <t>Per
Pupil</t>
  </si>
  <si>
    <r>
      <t xml:space="preserve">October
</t>
    </r>
    <r>
      <rPr>
        <b/>
        <sz val="10"/>
        <color indexed="18"/>
        <rFont val="Arial"/>
        <family val="2"/>
      </rPr>
      <t xml:space="preserve">
Mid-Year
Adjustment
for Students</t>
    </r>
  </si>
  <si>
    <r>
      <t xml:space="preserve">February
</t>
    </r>
    <r>
      <rPr>
        <b/>
        <sz val="10"/>
        <color indexed="18"/>
        <rFont val="Arial"/>
        <family val="2"/>
      </rPr>
      <t xml:space="preserve">
Mid-Year
Adjustment
for Students</t>
    </r>
  </si>
  <si>
    <t>Total
Mid-Year
Adjustment
for Students</t>
  </si>
  <si>
    <t>Change in
Funded
Student
Count Per
Oct
Mid-Year Adj.</t>
  </si>
  <si>
    <r>
      <t xml:space="preserve">October
</t>
    </r>
    <r>
      <rPr>
        <b/>
        <sz val="10"/>
        <color indexed="18"/>
        <rFont val="Arial"/>
        <family val="2"/>
      </rPr>
      <t xml:space="preserve">
Mid-Year
Adjustment</t>
    </r>
  </si>
  <si>
    <t>Change in
Funded
Student
Count Per
Feb
Mid-Year
Adjustment</t>
  </si>
  <si>
    <r>
      <t xml:space="preserve">February
</t>
    </r>
    <r>
      <rPr>
        <b/>
        <sz val="10"/>
        <color indexed="18"/>
        <rFont val="Arial"/>
        <family val="2"/>
      </rPr>
      <t xml:space="preserve">
Mid-Year
Adjustment
</t>
    </r>
    <r>
      <rPr>
        <sz val="10"/>
        <color indexed="18"/>
        <rFont val="Arial"/>
        <family val="2"/>
      </rPr>
      <t>(Half the
Per Pupil)</t>
    </r>
  </si>
  <si>
    <t>FY2024-25</t>
  </si>
  <si>
    <t>March</t>
  </si>
  <si>
    <t>T8</t>
  </si>
  <si>
    <t>T9, C6</t>
  </si>
  <si>
    <t>C1 x C2</t>
  </si>
  <si>
    <t>Link to ED Tab in Student Count File</t>
  </si>
  <si>
    <t>T9, C7</t>
  </si>
  <si>
    <t>C4 x C5</t>
  </si>
  <si>
    <t>Link to CTE Tab in Student Count File</t>
  </si>
  <si>
    <t>T9, C8</t>
  </si>
  <si>
    <t>C7 x C8</t>
  </si>
  <si>
    <t>Link to SWD Tab in Student Count File</t>
  </si>
  <si>
    <t>T9, C9</t>
  </si>
  <si>
    <t>C10 x C11</t>
  </si>
  <si>
    <t>Link to GT Tab in Student Count File</t>
  </si>
  <si>
    <t>T9, C10</t>
  </si>
  <si>
    <t>C13 x C14</t>
  </si>
  <si>
    <t>C3 + C6 + C9
+ C12 + C15</t>
  </si>
  <si>
    <t>Link to October Tab in Mid-Year File</t>
  </si>
  <si>
    <t>Link to February Tab in Mid-Year File</t>
  </si>
  <si>
    <t>C17 + C18</t>
  </si>
  <si>
    <t>C16 + C19</t>
  </si>
  <si>
    <t>C20 x -.25%</t>
  </si>
  <si>
    <t>C20 + C21</t>
  </si>
  <si>
    <t>Link to Audit File</t>
  </si>
  <si>
    <t>C22 + C23;
(T4, C2; C14; C26; C38)</t>
  </si>
  <si>
    <t>Prior Month File: (T5C1, C25 + C27)</t>
  </si>
  <si>
    <t>C24 - C25</t>
  </si>
  <si>
    <t>C26 ÷ Months Remaining</t>
  </si>
  <si>
    <t>C24; (T4, C2; C7; C9;
C10; C14; C26; C38)</t>
  </si>
  <si>
    <t>T9, C12</t>
  </si>
  <si>
    <t>C1 x C29</t>
  </si>
  <si>
    <t>New School &gt;&gt; Link to 10.1.24 as Actual</t>
  </si>
  <si>
    <t>C29 x C31</t>
  </si>
  <si>
    <t>C29 x C33 x .5</t>
  </si>
  <si>
    <t>C32 + C34</t>
  </si>
  <si>
    <t>C30 + C35</t>
  </si>
  <si>
    <t>C36 x -.25%</t>
  </si>
  <si>
    <t>C36 + C37</t>
  </si>
  <si>
    <t>C38 + C39</t>
  </si>
  <si>
    <t>Prior Month File:
(T5C1, C41 + C43)</t>
  </si>
  <si>
    <t>C40 - C41</t>
  </si>
  <si>
    <t>C42 ÷ Remaining Months</t>
  </si>
  <si>
    <t>C24 + C40</t>
  </si>
  <si>
    <t>C27 + C43</t>
  </si>
  <si>
    <t>Link in File</t>
  </si>
  <si>
    <t>Formula</t>
  </si>
  <si>
    <t>Link to "Counts in Budget Letter"</t>
  </si>
  <si>
    <t>Link to Mid-Year File</t>
  </si>
  <si>
    <t>T4, C2; T4, C14</t>
  </si>
  <si>
    <t>Link to Prior Month,</t>
  </si>
  <si>
    <t>T4, C7; T4, C9; T4, C10</t>
  </si>
  <si>
    <t>Acadia</t>
  </si>
  <si>
    <t>Allen</t>
  </si>
  <si>
    <t>Ascension</t>
  </si>
  <si>
    <t>Assumption</t>
  </si>
  <si>
    <t>Avoyelles</t>
  </si>
  <si>
    <t>Beauregard</t>
  </si>
  <si>
    <t>Bienville</t>
  </si>
  <si>
    <t>Bossier</t>
  </si>
  <si>
    <t>Caddo</t>
  </si>
  <si>
    <t>Calcasieu</t>
  </si>
  <si>
    <t>Caldwell</t>
  </si>
  <si>
    <t>Cameron</t>
  </si>
  <si>
    <t>Catahoula</t>
  </si>
  <si>
    <t>Claiborne</t>
  </si>
  <si>
    <t>Concordia</t>
  </si>
  <si>
    <t>DeSoto</t>
  </si>
  <si>
    <t>East Baton Rouge</t>
  </si>
  <si>
    <t>NSBR</t>
  </si>
  <si>
    <t>Jefferson</t>
  </si>
  <si>
    <t>Orleans</t>
  </si>
  <si>
    <t>State Subtotal</t>
  </si>
  <si>
    <t>Level 4 Allocations</t>
  </si>
  <si>
    <t>Int'l Assoc/Escadrille Salaries</t>
  </si>
  <si>
    <t>Int'l Assoc/Escadrille Stipends</t>
  </si>
  <si>
    <t>Career Development Fund</t>
  </si>
  <si>
    <t>High Cost Services Allocation</t>
  </si>
  <si>
    <t>Supplemental Course Allocation</t>
  </si>
  <si>
    <t>Mentor Teacher Stipend Allocation</t>
  </si>
  <si>
    <t>FY2019-20 Pay Raise</t>
  </si>
  <si>
    <t>FY2021-22 Pay Raise</t>
  </si>
  <si>
    <t>FY2022-23 Pay Raise</t>
  </si>
  <si>
    <t>State Grand Total With Level 4</t>
  </si>
  <si>
    <t>SSC and Culture</t>
  </si>
  <si>
    <t xml:space="preserve"> CIS/leadership development</t>
  </si>
  <si>
    <t xml:space="preserve">Edgenuity, internet printing  </t>
  </si>
  <si>
    <t>Speech and SpEd services and redesign</t>
  </si>
  <si>
    <t>Janitorial and other</t>
  </si>
  <si>
    <t>EBR 80 Students  W1A 144 Students</t>
  </si>
  <si>
    <t>nurse and all tutors 4 days for EB</t>
  </si>
  <si>
    <r>
      <t xml:space="preserve">Other Sources of Funds </t>
    </r>
    <r>
      <rPr>
        <i/>
        <sz val="10"/>
        <rFont val="Arial"/>
        <family val="2"/>
      </rPr>
      <t>(Provide Detail)</t>
    </r>
  </si>
  <si>
    <t>JCFA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</si>
</sst>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6" formatCode="&quot;$&quot;#,##0_);[Red]\(&quot;$&quot;#,##0\)"/>
    <numFmt numFmtId="8" formatCode="&quot;$&quot;#,##0.00_);[Red]\(&quot;$&quot;#,##0.00\)"/>
    <numFmt numFmtId="43" formatCode="_(* #,##0.00_);_(* \(#,##0.00\);_(* &quot;-&quot;??_);_(@_)"/>
    <numFmt numFmtId="164" formatCode="0.0%"/>
    <numFmt numFmtId="165" formatCode="&quot;$&quot;#,##0.00"/>
    <numFmt numFmtId="166" formatCode="#,##0.0_);[Red]\(#,##0.0\)"/>
  </numFmts>
  <fonts count="26">
    <font>
      <sz val="12"/>
      <name val="Arial MT"/>
    </font>
    <font>
      <sz val="10"/>
      <name val="Arial"/>
      <family val="2"/>
    </font>
    <font>
      <b/>
      <sz val="10"/>
      <name val="Arial"/>
      <family val="2"/>
    </font>
    <font>
      <b/>
      <sz val="12"/>
      <name val="Arial MT"/>
    </font>
    <font>
      <sz val="11"/>
      <name val="Symbol"/>
      <family val="1"/>
      <charset val="2"/>
    </font>
    <font>
      <sz val="7"/>
      <name val="Times New Roman"/>
      <family val="1"/>
    </font>
    <font>
      <sz val="11"/>
      <name val="Calibri"/>
      <family val="2"/>
    </font>
    <font>
      <i/>
      <sz val="11"/>
      <name val="Calibri"/>
      <family val="2"/>
    </font>
    <font>
      <sz val="11"/>
      <color rgb="FF0070C0"/>
      <name val="Symbol"/>
      <family val="1"/>
      <charset val="2"/>
    </font>
    <font>
      <sz val="7"/>
      <color rgb="FF0070C0"/>
      <name val="Times New Roman"/>
      <family val="1"/>
    </font>
    <font>
      <sz val="11"/>
      <color rgb="FF0070C0"/>
      <name val="Calibri"/>
      <family val="2"/>
    </font>
    <font>
      <b/>
      <sz val="14"/>
      <name val="Arial MT"/>
    </font>
    <font>
      <b/>
      <sz val="11"/>
      <color indexed="18"/>
      <name val="Arial"/>
      <family val="2"/>
    </font>
    <font>
      <b/>
      <sz val="18"/>
      <color indexed="18"/>
      <name val="Arial"/>
      <family val="2"/>
    </font>
    <font>
      <sz val="11"/>
      <color indexed="18"/>
      <name val="Arial"/>
      <family val="2"/>
    </font>
    <font>
      <b/>
      <sz val="12"/>
      <color indexed="18"/>
      <name val="Arial"/>
      <family val="2"/>
    </font>
    <font>
      <b/>
      <sz val="10"/>
      <color indexed="18"/>
      <name val="Arial"/>
      <family val="2"/>
    </font>
    <font>
      <sz val="10"/>
      <color indexed="18"/>
      <name val="Arial"/>
      <family val="2"/>
    </font>
    <font>
      <sz val="10"/>
      <color rgb="FF002060"/>
      <name val="Arial"/>
      <family val="2"/>
    </font>
    <font>
      <b/>
      <sz val="10"/>
      <color indexed="20"/>
      <name val="Arial"/>
      <family val="2"/>
    </font>
    <font>
      <sz val="8"/>
      <color indexed="20"/>
      <name val="Arial"/>
      <family val="2"/>
    </font>
    <font>
      <sz val="8"/>
      <name val="Arial"/>
      <family val="2"/>
    </font>
    <font>
      <sz val="10"/>
      <name val="Arial MT"/>
    </font>
    <font>
      <i/>
      <sz val="10"/>
      <name val="Arial"/>
      <family val="2"/>
    </font>
    <font>
      <u/>
      <sz val="10"/>
      <name val="Arial"/>
      <family val="2"/>
    </font>
    <font>
      <b/>
      <u/>
      <sz val="10"/>
      <name val="Arial"/>
      <family val="2"/>
    </font>
  </fonts>
  <fills count="18">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3"/>
        <bgColor indexed="8"/>
      </patternFill>
    </fill>
    <fill>
      <patternFill patternType="solid">
        <fgColor rgb="FFFFCC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
      <patternFill patternType="solid">
        <fgColor indexed="45"/>
        <bgColor indexed="64"/>
      </patternFill>
    </fill>
  </fills>
  <borders count="164">
    <border>
      <left/>
      <right/>
      <top/>
      <bottom/>
      <diagonal/>
    </border>
    <border>
      <left style="double">
        <color indexed="8"/>
      </left>
      <right/>
      <top style="double">
        <color indexed="8"/>
      </top>
      <bottom/>
      <diagonal/>
    </border>
    <border>
      <left style="double">
        <color indexed="8"/>
      </left>
      <right/>
      <top/>
      <bottom/>
      <diagonal/>
    </border>
    <border>
      <left/>
      <right/>
      <top style="double">
        <color indexed="8"/>
      </top>
      <bottom/>
      <diagonal/>
    </border>
    <border>
      <left style="double">
        <color indexed="8"/>
      </left>
      <right/>
      <top/>
      <bottom style="double">
        <color indexed="8"/>
      </bottom>
      <diagonal/>
    </border>
    <border>
      <left style="double">
        <color indexed="64"/>
      </left>
      <right/>
      <top style="thin">
        <color indexed="22"/>
      </top>
      <bottom style="thin">
        <color indexed="22"/>
      </bottom>
      <diagonal/>
    </border>
    <border>
      <left/>
      <right/>
      <top style="thin">
        <color indexed="22"/>
      </top>
      <bottom style="thin">
        <color indexed="22"/>
      </bottom>
      <diagonal/>
    </border>
    <border>
      <left style="double">
        <color indexed="8"/>
      </left>
      <right style="double">
        <color indexed="22"/>
      </right>
      <top/>
      <bottom style="hair">
        <color indexed="64"/>
      </bottom>
      <diagonal/>
    </border>
    <border>
      <left style="double">
        <color indexed="8"/>
      </left>
      <right/>
      <top style="hair">
        <color indexed="64"/>
      </top>
      <bottom/>
      <diagonal/>
    </border>
    <border>
      <left style="double">
        <color indexed="8"/>
      </left>
      <right style="double">
        <color indexed="22"/>
      </right>
      <top style="thin">
        <color indexed="22"/>
      </top>
      <bottom style="thin">
        <color indexed="22"/>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right style="double">
        <color indexed="8"/>
      </right>
      <top style="thin">
        <color indexed="22"/>
      </top>
      <bottom style="thin">
        <color indexed="22"/>
      </bottom>
      <diagonal/>
    </border>
    <border>
      <left style="double">
        <color indexed="23"/>
      </left>
      <right style="double">
        <color indexed="23"/>
      </right>
      <top style="thin">
        <color indexed="22"/>
      </top>
      <bottom style="thin">
        <color indexed="22"/>
      </bottom>
      <diagonal/>
    </border>
    <border>
      <left style="double">
        <color indexed="23"/>
      </left>
      <right style="double">
        <color indexed="23"/>
      </right>
      <top style="thin">
        <color indexed="55"/>
      </top>
      <bottom style="thin">
        <color indexed="55"/>
      </bottom>
      <diagonal/>
    </border>
    <border>
      <left style="double">
        <color indexed="23"/>
      </left>
      <right style="double">
        <color indexed="23"/>
      </right>
      <top style="thin">
        <color indexed="55"/>
      </top>
      <bottom style="thin">
        <color indexed="22"/>
      </bottom>
      <diagonal/>
    </border>
    <border>
      <left/>
      <right style="double">
        <color indexed="23"/>
      </right>
      <top style="thin">
        <color indexed="22"/>
      </top>
      <bottom style="thin">
        <color indexed="22"/>
      </bottom>
      <diagonal/>
    </border>
    <border>
      <left style="double">
        <color indexed="23"/>
      </left>
      <right style="thin">
        <color indexed="23"/>
      </right>
      <top style="thin">
        <color indexed="22"/>
      </top>
      <bottom style="thin">
        <color indexed="22"/>
      </bottom>
      <diagonal/>
    </border>
    <border>
      <left/>
      <right style="double">
        <color indexed="23"/>
      </right>
      <top style="thin">
        <color indexed="22"/>
      </top>
      <bottom style="thin">
        <color indexed="55"/>
      </bottom>
      <diagonal/>
    </border>
    <border>
      <left style="double">
        <color indexed="23"/>
      </left>
      <right style="thin">
        <color indexed="23"/>
      </right>
      <top style="thin">
        <color indexed="22"/>
      </top>
      <bottom style="thin">
        <color indexed="55"/>
      </bottom>
      <diagonal/>
    </border>
    <border>
      <left style="double">
        <color indexed="23"/>
      </left>
      <right/>
      <top style="thin">
        <color indexed="22"/>
      </top>
      <bottom style="thin">
        <color indexed="22"/>
      </bottom>
      <diagonal/>
    </border>
    <border>
      <left style="thin">
        <color indexed="23"/>
      </left>
      <right style="double">
        <color indexed="23"/>
      </right>
      <top style="thin">
        <color indexed="22"/>
      </top>
      <bottom style="thin">
        <color indexed="22"/>
      </bottom>
      <diagonal/>
    </border>
    <border>
      <left style="thin">
        <color indexed="23"/>
      </left>
      <right style="double">
        <color indexed="23"/>
      </right>
      <top style="thin">
        <color indexed="22"/>
      </top>
      <bottom style="thin">
        <color indexed="64"/>
      </bottom>
      <diagonal/>
    </border>
    <border>
      <left style="thin">
        <color indexed="23"/>
      </left>
      <right style="double">
        <color indexed="23"/>
      </right>
      <top/>
      <bottom style="thin">
        <color indexed="22"/>
      </bottom>
      <diagonal/>
    </border>
    <border>
      <left style="double">
        <color indexed="64"/>
      </left>
      <right/>
      <top/>
      <bottom style="thin">
        <color indexed="22"/>
      </bottom>
      <diagonal/>
    </border>
    <border>
      <left/>
      <right/>
      <top/>
      <bottom style="thin">
        <color indexed="22"/>
      </bottom>
      <diagonal/>
    </border>
    <border>
      <left style="double">
        <color indexed="23"/>
      </left>
      <right style="double">
        <color indexed="23"/>
      </right>
      <top/>
      <bottom style="thin">
        <color indexed="22"/>
      </bottom>
      <diagonal/>
    </border>
    <border>
      <left style="double">
        <color indexed="23"/>
      </left>
      <right style="thin">
        <color indexed="23"/>
      </right>
      <top/>
      <bottom style="thin">
        <color indexed="22"/>
      </bottom>
      <diagonal/>
    </border>
    <border>
      <left/>
      <right style="double">
        <color indexed="23"/>
      </right>
      <top/>
      <bottom style="thin">
        <color indexed="22"/>
      </bottom>
      <diagonal/>
    </border>
    <border>
      <left style="double">
        <color indexed="23"/>
      </left>
      <right style="double">
        <color indexed="23"/>
      </right>
      <top/>
      <bottom style="thin">
        <color indexed="55"/>
      </bottom>
      <diagonal/>
    </border>
    <border>
      <left/>
      <right style="double">
        <color indexed="8"/>
      </right>
      <top/>
      <bottom style="thin">
        <color indexed="22"/>
      </bottom>
      <diagonal/>
    </border>
    <border>
      <left style="double">
        <color indexed="23"/>
      </left>
      <right/>
      <top/>
      <bottom style="thin">
        <color indexed="22"/>
      </bottom>
      <diagonal/>
    </border>
    <border>
      <left style="double">
        <color indexed="64"/>
      </left>
      <right/>
      <top style="thin">
        <color indexed="22"/>
      </top>
      <bottom/>
      <diagonal/>
    </border>
    <border>
      <left/>
      <right/>
      <top style="thin">
        <color indexed="22"/>
      </top>
      <bottom/>
      <diagonal/>
    </border>
    <border>
      <left style="double">
        <color indexed="23"/>
      </left>
      <right style="double">
        <color indexed="23"/>
      </right>
      <top style="thin">
        <color indexed="22"/>
      </top>
      <bottom/>
      <diagonal/>
    </border>
    <border>
      <left style="double">
        <color indexed="23"/>
      </left>
      <right style="thin">
        <color indexed="23"/>
      </right>
      <top style="thin">
        <color indexed="22"/>
      </top>
      <bottom/>
      <diagonal/>
    </border>
    <border>
      <left/>
      <right style="double">
        <color indexed="23"/>
      </right>
      <top style="thin">
        <color indexed="22"/>
      </top>
      <bottom/>
      <diagonal/>
    </border>
    <border>
      <left/>
      <right style="double">
        <color indexed="8"/>
      </right>
      <top style="thin">
        <color indexed="22"/>
      </top>
      <bottom/>
      <diagonal/>
    </border>
    <border>
      <left/>
      <right/>
      <top style="thin">
        <color indexed="55"/>
      </top>
      <bottom style="thin">
        <color indexed="55"/>
      </bottom>
      <diagonal/>
    </border>
    <border>
      <left/>
      <right style="double">
        <color indexed="8"/>
      </right>
      <top style="thin">
        <color indexed="55"/>
      </top>
      <bottom style="thin">
        <color indexed="55"/>
      </bottom>
      <diagonal/>
    </border>
    <border>
      <left/>
      <right style="double">
        <color indexed="23"/>
      </right>
      <top style="thin">
        <color indexed="55"/>
      </top>
      <bottom style="thin">
        <color indexed="22"/>
      </bottom>
      <diagonal/>
    </border>
    <border>
      <left/>
      <right style="double">
        <color indexed="23"/>
      </right>
      <top style="thin">
        <color indexed="55"/>
      </top>
      <bottom style="thin">
        <color indexed="55"/>
      </bottom>
      <diagonal/>
    </border>
    <border>
      <left style="double">
        <color indexed="23"/>
      </left>
      <right style="thin">
        <color indexed="23"/>
      </right>
      <top style="thin">
        <color indexed="55"/>
      </top>
      <bottom style="thin">
        <color indexed="22"/>
      </bottom>
      <diagonal/>
    </border>
    <border>
      <left style="double">
        <color indexed="23"/>
      </left>
      <right style="thin">
        <color indexed="23"/>
      </right>
      <top style="thin">
        <color indexed="55"/>
      </top>
      <bottom style="thin">
        <color indexed="55"/>
      </bottom>
      <diagonal/>
    </border>
    <border>
      <left/>
      <right/>
      <top style="thin">
        <color indexed="22"/>
      </top>
      <bottom style="double">
        <color indexed="8"/>
      </bottom>
      <diagonal/>
    </border>
    <border>
      <left style="double">
        <color indexed="23"/>
      </left>
      <right style="double">
        <color indexed="23"/>
      </right>
      <top style="thin">
        <color indexed="22"/>
      </top>
      <bottom style="double">
        <color indexed="8"/>
      </bottom>
      <diagonal/>
    </border>
    <border>
      <left style="double">
        <color indexed="23"/>
      </left>
      <right/>
      <top style="thin">
        <color indexed="22"/>
      </top>
      <bottom style="double">
        <color indexed="8"/>
      </bottom>
      <diagonal/>
    </border>
    <border>
      <left style="thin">
        <color indexed="23"/>
      </left>
      <right style="double">
        <color indexed="23"/>
      </right>
      <top style="thin">
        <color indexed="22"/>
      </top>
      <bottom style="double">
        <color indexed="8"/>
      </bottom>
      <diagonal/>
    </border>
    <border>
      <left/>
      <right style="double">
        <color indexed="8"/>
      </right>
      <top style="thin">
        <color indexed="22"/>
      </top>
      <bottom style="double">
        <color indexed="8"/>
      </bottom>
      <diagonal/>
    </border>
    <border>
      <left style="double">
        <color indexed="8"/>
      </left>
      <right style="double">
        <color indexed="22"/>
      </right>
      <top style="thin">
        <color indexed="22"/>
      </top>
      <bottom style="double">
        <color indexed="8"/>
      </bottom>
      <diagonal/>
    </border>
    <border>
      <left style="double">
        <color indexed="8"/>
      </left>
      <right/>
      <top style="hair">
        <color indexed="64"/>
      </top>
      <bottom style="double">
        <color indexed="8"/>
      </bottom>
      <diagonal/>
    </border>
    <border>
      <left style="double">
        <color indexed="64"/>
      </left>
      <right/>
      <top style="thin">
        <color indexed="22"/>
      </top>
      <bottom style="double">
        <color indexed="8"/>
      </bottom>
      <diagonal/>
    </border>
    <border>
      <left style="double">
        <color indexed="23"/>
      </left>
      <right style="thin">
        <color indexed="23"/>
      </right>
      <top style="thin">
        <color indexed="22"/>
      </top>
      <bottom style="double">
        <color indexed="8"/>
      </bottom>
      <diagonal/>
    </border>
    <border>
      <left/>
      <right style="double">
        <color indexed="23"/>
      </right>
      <top style="thin">
        <color indexed="22"/>
      </top>
      <bottom style="double">
        <color indexed="8"/>
      </bottom>
      <diagonal/>
    </border>
    <border>
      <left style="double">
        <color indexed="23"/>
      </left>
      <right style="double">
        <color indexed="23"/>
      </right>
      <top/>
      <bottom/>
      <diagonal/>
    </border>
    <border>
      <left/>
      <right style="double">
        <color indexed="8"/>
      </right>
      <top/>
      <bottom/>
      <diagonal/>
    </border>
    <border>
      <left style="double">
        <color indexed="8"/>
      </left>
      <right style="double">
        <color indexed="23"/>
      </right>
      <top style="hair">
        <color indexed="64"/>
      </top>
      <bottom/>
      <diagonal/>
    </border>
    <border>
      <left style="double">
        <color indexed="8"/>
      </left>
      <right style="double">
        <color indexed="23"/>
      </right>
      <top style="thin">
        <color indexed="8"/>
      </top>
      <bottom style="thin">
        <color indexed="22"/>
      </bottom>
      <diagonal/>
    </border>
    <border>
      <left style="double">
        <color indexed="8"/>
      </left>
      <right style="double">
        <color indexed="23"/>
      </right>
      <top style="thin">
        <color indexed="22"/>
      </top>
      <bottom style="thin">
        <color indexed="22"/>
      </bottom>
      <diagonal/>
    </border>
    <border>
      <left/>
      <right style="double">
        <color indexed="23"/>
      </right>
      <top/>
      <bottom/>
      <diagonal/>
    </border>
    <border>
      <left style="double">
        <color indexed="23"/>
      </left>
      <right style="thin">
        <color indexed="23"/>
      </right>
      <top style="double">
        <color indexed="8"/>
      </top>
      <bottom style="thin">
        <color indexed="55"/>
      </bottom>
      <diagonal/>
    </border>
    <border>
      <left/>
      <right style="double">
        <color indexed="23"/>
      </right>
      <top/>
      <bottom style="thin">
        <color indexed="55"/>
      </bottom>
      <diagonal/>
    </border>
    <border>
      <left style="double">
        <color indexed="23"/>
      </left>
      <right style="thin">
        <color indexed="55"/>
      </right>
      <top style="double">
        <color indexed="8"/>
      </top>
      <bottom/>
      <diagonal/>
    </border>
    <border>
      <left style="double">
        <color indexed="23"/>
      </left>
      <right style="thin">
        <color indexed="55"/>
      </right>
      <top style="thin">
        <color indexed="22"/>
      </top>
      <bottom style="thin">
        <color indexed="22"/>
      </bottom>
      <diagonal/>
    </border>
    <border>
      <left style="double">
        <color indexed="23"/>
      </left>
      <right style="double">
        <color indexed="23"/>
      </right>
      <top style="thin">
        <color indexed="22"/>
      </top>
      <bottom style="thin">
        <color indexed="23"/>
      </bottom>
      <diagonal/>
    </border>
    <border>
      <left style="double">
        <color indexed="23"/>
      </left>
      <right style="thin">
        <color indexed="23"/>
      </right>
      <top style="thin">
        <color indexed="22"/>
      </top>
      <bottom style="thin">
        <color indexed="23"/>
      </bottom>
      <diagonal/>
    </border>
    <border>
      <left/>
      <right style="double">
        <color indexed="23"/>
      </right>
      <top style="thin">
        <color indexed="22"/>
      </top>
      <bottom style="thin">
        <color indexed="23"/>
      </bottom>
      <diagonal/>
    </border>
    <border>
      <left/>
      <right style="double">
        <color indexed="8"/>
      </right>
      <top style="thin">
        <color indexed="22"/>
      </top>
      <bottom style="thin">
        <color indexed="23"/>
      </bottom>
      <diagonal/>
    </border>
    <border>
      <left style="double">
        <color indexed="8"/>
      </left>
      <right style="double">
        <color indexed="22"/>
      </right>
      <top/>
      <bottom style="thin">
        <color indexed="22"/>
      </bottom>
      <diagonal/>
    </border>
    <border>
      <left style="thin">
        <color indexed="23"/>
      </left>
      <right style="double">
        <color indexed="23"/>
      </right>
      <top/>
      <bottom/>
      <diagonal/>
    </border>
    <border>
      <left style="double">
        <color indexed="8"/>
      </left>
      <right style="double">
        <color indexed="23"/>
      </right>
      <top/>
      <bottom style="thin">
        <color indexed="22"/>
      </bottom>
      <diagonal/>
    </border>
    <border>
      <left style="thin">
        <color indexed="8"/>
      </left>
      <right style="hair">
        <color indexed="22"/>
      </right>
      <top style="thin">
        <color indexed="8"/>
      </top>
      <bottom style="double">
        <color indexed="22"/>
      </bottom>
      <diagonal/>
    </border>
    <border>
      <left style="hair">
        <color indexed="22"/>
      </left>
      <right style="hair">
        <color indexed="22"/>
      </right>
      <top style="thin">
        <color indexed="8"/>
      </top>
      <bottom style="double">
        <color indexed="22"/>
      </bottom>
      <diagonal/>
    </border>
    <border>
      <left style="hair">
        <color indexed="22"/>
      </left>
      <right/>
      <top style="thin">
        <color indexed="8"/>
      </top>
      <bottom style="double">
        <color indexed="22"/>
      </bottom>
      <diagonal/>
    </border>
    <border>
      <left style="thin">
        <color indexed="8"/>
      </left>
      <right style="hair">
        <color indexed="22"/>
      </right>
      <top style="double">
        <color indexed="22"/>
      </top>
      <bottom style="thin">
        <color indexed="8"/>
      </bottom>
      <diagonal/>
    </border>
    <border>
      <left style="hair">
        <color indexed="22"/>
      </left>
      <right style="hair">
        <color indexed="22"/>
      </right>
      <top style="double">
        <color indexed="22"/>
      </top>
      <bottom style="thin">
        <color indexed="8"/>
      </bottom>
      <diagonal/>
    </border>
    <border>
      <left style="hair">
        <color indexed="22"/>
      </left>
      <right/>
      <top style="double">
        <color indexed="22"/>
      </top>
      <bottom style="thin">
        <color indexed="8"/>
      </bottom>
      <diagonal/>
    </border>
    <border>
      <left style="hair">
        <color indexed="22"/>
      </left>
      <right style="hair">
        <color indexed="22"/>
      </right>
      <top style="double">
        <color indexed="22"/>
      </top>
      <bottom style="double">
        <color indexed="22"/>
      </bottom>
      <diagonal/>
    </border>
    <border>
      <left style="thin">
        <color indexed="8"/>
      </left>
      <right style="hair">
        <color indexed="22"/>
      </right>
      <top style="double">
        <color indexed="22"/>
      </top>
      <bottom style="double">
        <color indexed="22"/>
      </bottom>
      <diagonal/>
    </border>
    <border>
      <left style="hair">
        <color indexed="22"/>
      </left>
      <right/>
      <top style="double">
        <color indexed="22"/>
      </top>
      <bottom style="double">
        <color indexed="22"/>
      </bottom>
      <diagonal/>
    </border>
    <border>
      <left style="double">
        <color indexed="23"/>
      </left>
      <right style="thin">
        <color indexed="23"/>
      </right>
      <top/>
      <bottom/>
      <diagonal/>
    </border>
    <border>
      <left/>
      <right style="double">
        <color indexed="8"/>
      </right>
      <top style="thin">
        <color indexed="8"/>
      </top>
      <bottom/>
      <diagonal/>
    </border>
    <border>
      <left/>
      <right style="double">
        <color indexed="8"/>
      </right>
      <top/>
      <bottom style="double">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right style="double">
        <color indexed="8"/>
      </right>
      <top style="double">
        <color indexed="8"/>
      </top>
      <bottom/>
      <diagonal/>
    </border>
    <border>
      <left/>
      <right/>
      <top/>
      <bottom style="double">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double">
        <color indexed="22"/>
      </left>
      <right/>
      <top/>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right/>
      <top/>
      <bottom style="thin">
        <color indexed="8"/>
      </bottom>
      <diagonal/>
    </border>
    <border>
      <left/>
      <right style="double">
        <color indexed="8"/>
      </right>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8"/>
      </left>
      <right style="double">
        <color indexed="8"/>
      </right>
      <top style="thin">
        <color indexed="22"/>
      </top>
      <bottom style="thin">
        <color indexed="22"/>
      </bottom>
      <diagonal/>
    </border>
    <border>
      <left style="double">
        <color indexed="23"/>
      </left>
      <right style="double">
        <color indexed="23"/>
      </right>
      <top/>
      <bottom style="double">
        <color indexed="8"/>
      </bottom>
      <diagonal/>
    </border>
    <border>
      <left/>
      <right style="thin">
        <color indexed="55"/>
      </right>
      <top style="thin">
        <color indexed="22"/>
      </top>
      <bottom style="thin">
        <color indexed="22"/>
      </bottom>
      <diagonal/>
    </border>
    <border>
      <left/>
      <right style="double">
        <color indexed="23"/>
      </right>
      <top style="thin">
        <color indexed="55"/>
      </top>
      <bottom/>
      <diagonal/>
    </border>
    <border>
      <left style="double">
        <color indexed="23"/>
      </left>
      <right style="double">
        <color indexed="8"/>
      </right>
      <top style="thin">
        <color indexed="22"/>
      </top>
      <bottom style="thin">
        <color theme="0" tint="-0.249977111117893"/>
      </bottom>
      <diagonal/>
    </border>
    <border>
      <left style="double">
        <color indexed="23"/>
      </left>
      <right style="double">
        <color indexed="8"/>
      </right>
      <top style="thin">
        <color theme="0" tint="-0.249977111117893"/>
      </top>
      <bottom style="thin">
        <color indexed="22"/>
      </bottom>
      <diagonal/>
    </border>
    <border>
      <left style="double">
        <color indexed="23"/>
      </left>
      <right style="double">
        <color indexed="8"/>
      </right>
      <top style="thin">
        <color theme="0" tint="-0.249977111117893"/>
      </top>
      <bottom/>
      <diagonal/>
    </border>
    <border>
      <left style="thin">
        <color indexed="23"/>
      </left>
      <right style="double">
        <color indexed="23"/>
      </right>
      <top style="thin">
        <color theme="0" tint="-0.249977111117893"/>
      </top>
      <bottom style="thin">
        <color theme="0" tint="-0.249977111117893"/>
      </bottom>
      <diagonal/>
    </border>
    <border>
      <left/>
      <right style="double">
        <color indexed="23"/>
      </right>
      <top style="thin">
        <color theme="0" tint="-0.249977111117893"/>
      </top>
      <bottom style="thin">
        <color theme="0" tint="-0.249977111117893"/>
      </bottom>
      <diagonal/>
    </border>
    <border>
      <left style="double">
        <color indexed="23"/>
      </left>
      <right style="thin">
        <color indexed="55"/>
      </right>
      <top/>
      <bottom style="thin">
        <color theme="0" tint="-0.249977111117893"/>
      </bottom>
      <diagonal/>
    </border>
    <border>
      <left/>
      <right style="double">
        <color indexed="23"/>
      </right>
      <top/>
      <bottom style="thin">
        <color theme="0" tint="-0.249977111117893"/>
      </bottom>
      <diagonal/>
    </border>
    <border>
      <left style="thin">
        <color indexed="23"/>
      </left>
      <right style="double">
        <color indexed="23"/>
      </right>
      <top style="thin">
        <color theme="0" tint="-0.249977111117893"/>
      </top>
      <bottom style="thin">
        <color indexed="22"/>
      </bottom>
      <diagonal/>
    </border>
    <border>
      <left style="double">
        <color indexed="64"/>
      </left>
      <right style="double">
        <color indexed="64"/>
      </right>
      <top style="double">
        <color indexed="64"/>
      </top>
      <bottom style="double">
        <color indexed="64"/>
      </bottom>
      <diagonal/>
    </border>
    <border>
      <left/>
      <right style="double">
        <color theme="1"/>
      </right>
      <top/>
      <bottom style="thin">
        <color theme="0" tint="-0.249977111117893"/>
      </bottom>
      <diagonal/>
    </border>
    <border>
      <left/>
      <right style="thin">
        <color theme="0" tint="-0.499984740745262"/>
      </right>
      <top/>
      <bottom style="thin">
        <color theme="0" tint="-0.249977111117893"/>
      </bottom>
      <diagonal/>
    </border>
    <border>
      <left/>
      <right style="thin">
        <color theme="0" tint="-0.499984740745262"/>
      </right>
      <top style="thin">
        <color theme="0" tint="-0.249977111117893"/>
      </top>
      <bottom style="thin">
        <color theme="0" tint="-0.24997711111789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style="thin">
        <color indexed="63"/>
      </right>
      <top style="thin">
        <color indexed="64"/>
      </top>
      <bottom style="thin">
        <color theme="0" tint="-0.249977111117893"/>
      </bottom>
      <diagonal/>
    </border>
    <border>
      <left style="thin">
        <color indexed="63"/>
      </left>
      <right style="thin">
        <color indexed="63"/>
      </right>
      <top style="thin">
        <color indexed="64"/>
      </top>
      <bottom style="thin">
        <color theme="0" tint="-0.249977111117893"/>
      </bottom>
      <diagonal/>
    </border>
    <border>
      <left style="thin">
        <color indexed="63"/>
      </left>
      <right style="thin">
        <color indexed="64"/>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right style="thin">
        <color indexed="63"/>
      </right>
      <top style="thin">
        <color indexed="64"/>
      </top>
      <bottom style="thin">
        <color theme="0" tint="-0.249977111117893"/>
      </bottom>
      <diagonal/>
    </border>
    <border>
      <left style="thin">
        <color indexed="64"/>
      </left>
      <right style="thin">
        <color indexed="63"/>
      </right>
      <top/>
      <bottom style="thin">
        <color theme="0" tint="-0.249977111117893"/>
      </bottom>
      <diagonal/>
    </border>
    <border>
      <left style="thin">
        <color indexed="63"/>
      </left>
      <right style="thin">
        <color indexed="63"/>
      </right>
      <top/>
      <bottom style="thin">
        <color theme="0" tint="-0.249977111117893"/>
      </bottom>
      <diagonal/>
    </border>
    <border>
      <left style="thin">
        <color indexed="63"/>
      </left>
      <right style="thin">
        <color indexed="64"/>
      </right>
      <top/>
      <bottom style="thin">
        <color theme="0" tint="-0.249977111117893"/>
      </bottom>
      <diagonal/>
    </border>
    <border>
      <left style="thin">
        <color indexed="64"/>
      </left>
      <right style="thin">
        <color indexed="64"/>
      </right>
      <top/>
      <bottom style="thin">
        <color theme="0" tint="-0.249977111117893"/>
      </bottom>
      <diagonal/>
    </border>
    <border>
      <left/>
      <right style="thin">
        <color indexed="63"/>
      </right>
      <top/>
      <bottom style="thin">
        <color theme="0" tint="-0.249977111117893"/>
      </bottom>
      <diagonal/>
    </border>
    <border>
      <left style="thin">
        <color indexed="64"/>
      </left>
      <right style="thin">
        <color indexed="63"/>
      </right>
      <top/>
      <bottom style="thin">
        <color indexed="64"/>
      </bottom>
      <diagonal/>
    </border>
    <border>
      <left style="thin">
        <color indexed="63"/>
      </left>
      <right style="thin">
        <color indexed="63"/>
      </right>
      <top/>
      <bottom style="thin">
        <color indexed="64"/>
      </bottom>
      <diagonal/>
    </border>
    <border>
      <left style="thin">
        <color indexed="63"/>
      </left>
      <right style="thin">
        <color indexed="64"/>
      </right>
      <top/>
      <bottom style="thin">
        <color indexed="64"/>
      </bottom>
      <diagonal/>
    </border>
    <border>
      <left style="thin">
        <color auto="1"/>
      </left>
      <right style="thin">
        <color auto="1"/>
      </right>
      <top/>
      <bottom style="thin">
        <color indexed="64"/>
      </bottom>
      <diagonal/>
    </border>
    <border>
      <left/>
      <right style="thin">
        <color indexed="63"/>
      </right>
      <top/>
      <bottom style="thin">
        <color indexed="64"/>
      </bottom>
      <diagonal/>
    </border>
    <border>
      <left style="thin">
        <color indexed="64"/>
      </left>
      <right/>
      <top style="thin">
        <color indexed="64"/>
      </top>
      <bottom style="double">
        <color indexed="64"/>
      </bottom>
      <diagonal/>
    </border>
    <border>
      <left/>
      <right style="thin">
        <color indexed="63"/>
      </right>
      <top style="thin">
        <color indexed="64"/>
      </top>
      <bottom style="double">
        <color indexed="64"/>
      </bottom>
      <diagonal/>
    </border>
    <border>
      <left style="thin">
        <color indexed="63"/>
      </left>
      <right style="thin">
        <color indexed="63"/>
      </right>
      <top style="thin">
        <color indexed="63"/>
      </top>
      <bottom style="double">
        <color indexed="64"/>
      </bottom>
      <diagonal/>
    </border>
    <border>
      <left style="thin">
        <color indexed="63"/>
      </left>
      <right style="thin">
        <color indexed="64"/>
      </right>
      <top style="thin">
        <color indexed="63"/>
      </top>
      <bottom style="double">
        <color indexed="64"/>
      </bottom>
      <diagonal/>
    </border>
    <border>
      <left style="thin">
        <color indexed="64"/>
      </left>
      <right style="thin">
        <color indexed="64"/>
      </right>
      <top style="thin">
        <color indexed="63"/>
      </top>
      <bottom style="double">
        <color indexed="64"/>
      </bottom>
      <diagonal/>
    </border>
    <border>
      <left style="thin">
        <color indexed="64"/>
      </left>
      <right style="thin">
        <color indexed="63"/>
      </right>
      <top style="thin">
        <color indexed="64"/>
      </top>
      <bottom style="double">
        <color indexed="64"/>
      </bottom>
      <diagonal/>
    </border>
    <border>
      <left style="thin">
        <color indexed="63"/>
      </left>
      <right style="thin">
        <color indexed="63"/>
      </right>
      <top style="thin">
        <color indexed="64"/>
      </top>
      <bottom style="double">
        <color indexed="64"/>
      </bottom>
      <diagonal/>
    </border>
    <border>
      <left style="thin">
        <color indexed="64"/>
      </left>
      <right/>
      <top style="thin">
        <color indexed="64"/>
      </top>
      <bottom style="thin">
        <color theme="0" tint="-0.249977111117893"/>
      </bottom>
      <diagonal/>
    </border>
    <border>
      <left style="thin">
        <color auto="1"/>
      </left>
      <right style="thin">
        <color indexed="64"/>
      </right>
      <top/>
      <bottom style="thin">
        <color theme="0" tint="-0.34998626667073579"/>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top style="thin">
        <color theme="0" tint="-0.249977111117893"/>
      </top>
      <bottom/>
      <diagonal/>
    </border>
    <border>
      <left/>
      <right/>
      <top style="thin">
        <color theme="0" tint="-0.249977111117893"/>
      </top>
      <bottom/>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
      <left/>
      <right style="thin">
        <color indexed="64"/>
      </right>
      <top style="thin">
        <color theme="0" tint="-0.249977111117893"/>
      </top>
      <bottom/>
      <diagonal/>
    </border>
  </borders>
  <cellStyleXfs count="6">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39">
    <xf numFmtId="0" fontId="0" fillId="0" borderId="0" xfId="0"/>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4" fillId="9" borderId="0" xfId="0" applyFont="1" applyFill="1" applyAlignment="1">
      <alignment vertical="center"/>
    </xf>
    <xf numFmtId="0" fontId="4" fillId="12" borderId="0" xfId="0" applyFont="1" applyFill="1" applyAlignment="1">
      <alignment horizontal="left" vertical="center" wrapText="1"/>
    </xf>
    <xf numFmtId="0" fontId="8" fillId="0" borderId="0" xfId="0" applyFont="1" applyAlignment="1">
      <alignment horizontal="center" vertical="center" wrapText="1"/>
    </xf>
    <xf numFmtId="0" fontId="0" fillId="0" borderId="0" xfId="0" applyAlignment="1">
      <alignment horizontal="left" wrapText="1"/>
    </xf>
    <xf numFmtId="0" fontId="0" fillId="0" borderId="0" xfId="0" applyAlignment="1">
      <alignment vertical="center"/>
    </xf>
    <xf numFmtId="5" fontId="1" fillId="0" borderId="118" xfId="0" applyNumberFormat="1" applyFont="1" applyBorder="1" applyAlignment="1">
      <alignment vertical="center"/>
    </xf>
    <xf numFmtId="5" fontId="1" fillId="0" borderId="119" xfId="0" applyNumberFormat="1" applyFont="1" applyBorder="1" applyAlignment="1">
      <alignment vertical="center"/>
    </xf>
    <xf numFmtId="0" fontId="1" fillId="0" borderId="7" xfId="0" applyFont="1" applyBorder="1" applyAlignment="1">
      <alignment horizontal="center" vertical="center"/>
    </xf>
    <xf numFmtId="0" fontId="1" fillId="3" borderId="60" xfId="0" applyFont="1" applyFill="1" applyBorder="1" applyAlignment="1">
      <alignment horizontal="center" vertical="center"/>
    </xf>
    <xf numFmtId="0" fontId="1" fillId="0" borderId="8" xfId="0" applyFont="1" applyBorder="1" applyAlignment="1">
      <alignment horizontal="center" vertical="center"/>
    </xf>
    <xf numFmtId="0" fontId="1" fillId="2" borderId="8" xfId="0" applyFont="1" applyFill="1" applyBorder="1" applyAlignment="1">
      <alignment horizontal="center" vertical="center"/>
    </xf>
    <xf numFmtId="0" fontId="1" fillId="3" borderId="61" xfId="0" applyFont="1" applyFill="1" applyBorder="1" applyAlignment="1">
      <alignment horizontal="center" vertical="center"/>
    </xf>
    <xf numFmtId="0" fontId="1" fillId="0" borderId="9" xfId="0" applyFont="1" applyBorder="1" applyAlignment="1">
      <alignment horizontal="center" vertical="center"/>
    </xf>
    <xf numFmtId="0" fontId="1" fillId="2" borderId="9"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72" xfId="0" applyFont="1" applyBorder="1" applyAlignment="1">
      <alignment horizontal="center" vertical="center"/>
    </xf>
    <xf numFmtId="0" fontId="1" fillId="3" borderId="62" xfId="0" applyFont="1" applyFill="1" applyBorder="1" applyAlignment="1">
      <alignment horizontal="center" vertical="center"/>
    </xf>
    <xf numFmtId="0" fontId="1" fillId="3" borderId="74" xfId="0" applyFont="1" applyFill="1" applyBorder="1" applyAlignment="1">
      <alignment horizontal="center" vertical="center"/>
    </xf>
    <xf numFmtId="0" fontId="1" fillId="0" borderId="62" xfId="0" applyFont="1" applyBorder="1" applyAlignment="1">
      <alignment horizontal="center" vertical="center"/>
    </xf>
    <xf numFmtId="0" fontId="1" fillId="6" borderId="104" xfId="0" applyFont="1" applyFill="1" applyBorder="1" applyAlignment="1">
      <alignment horizontal="center" vertical="center"/>
    </xf>
    <xf numFmtId="0" fontId="1" fillId="9" borderId="9" xfId="0" applyFont="1" applyFill="1" applyBorder="1" applyAlignment="1">
      <alignment horizontal="center" vertical="center"/>
    </xf>
    <xf numFmtId="0" fontId="1" fillId="0" borderId="54" xfId="0" applyFont="1" applyBorder="1" applyAlignment="1">
      <alignment horizontal="center" vertical="center"/>
    </xf>
    <xf numFmtId="0" fontId="1" fillId="0" borderId="117" xfId="0" applyFont="1" applyBorder="1" applyAlignment="1" applyProtection="1">
      <alignment vertical="center"/>
      <protection locked="0"/>
    </xf>
    <xf numFmtId="0" fontId="0" fillId="0" borderId="0" xfId="0" quotePrefix="1" applyAlignment="1">
      <alignment vertical="center"/>
    </xf>
    <xf numFmtId="0" fontId="0" fillId="0" borderId="0" xfId="0" applyAlignment="1">
      <alignment horizontal="left" vertical="center" wrapText="1" indent="2"/>
    </xf>
    <xf numFmtId="0" fontId="11" fillId="0" borderId="0" xfId="0" applyFont="1" applyAlignment="1">
      <alignment horizontal="center" vertical="center"/>
    </xf>
    <xf numFmtId="0" fontId="3" fillId="0" borderId="0" xfId="0" applyFont="1" applyAlignment="1">
      <alignment vertical="center"/>
    </xf>
    <xf numFmtId="165" fontId="1" fillId="0" borderId="118" xfId="0" applyNumberFormat="1" applyFont="1" applyBorder="1" applyAlignment="1">
      <alignment vertical="center"/>
    </xf>
    <xf numFmtId="0" fontId="0" fillId="0" borderId="0" xfId="0" applyProtection="1"/>
    <xf numFmtId="49" fontId="16" fillId="15" borderId="125" xfId="2" applyNumberFormat="1" applyFont="1" applyFill="1" applyBorder="1" applyAlignment="1" applyProtection="1">
      <alignment horizontal="center" vertical="center" wrapText="1"/>
    </xf>
    <xf numFmtId="49" fontId="16" fillId="10" borderId="125" xfId="2" applyNumberFormat="1" applyFont="1" applyFill="1" applyBorder="1" applyAlignment="1" applyProtection="1">
      <alignment horizontal="center" vertical="center" wrapText="1"/>
    </xf>
    <xf numFmtId="49" fontId="16" fillId="10" borderId="125" xfId="2" applyNumberFormat="1" applyFont="1" applyFill="1" applyBorder="1" applyAlignment="1" applyProtection="1">
      <alignment horizontal="center" vertical="top" wrapText="1"/>
    </xf>
    <xf numFmtId="1" fontId="19" fillId="17" borderId="125" xfId="2" quotePrefix="1" applyNumberFormat="1" applyFont="1" applyFill="1" applyBorder="1" applyAlignment="1" applyProtection="1">
      <alignment horizontal="center" vertical="center"/>
    </xf>
    <xf numFmtId="1" fontId="20" fillId="17" borderId="125" xfId="2" quotePrefix="1" applyNumberFormat="1" applyFont="1" applyFill="1" applyBorder="1" applyAlignment="1" applyProtection="1">
      <alignment horizontal="center" vertical="center" wrapText="1"/>
    </xf>
    <xf numFmtId="1" fontId="20" fillId="17" borderId="125" xfId="0" applyNumberFormat="1" applyFont="1" applyFill="1" applyBorder="1" applyAlignment="1" applyProtection="1">
      <alignment horizontal="center" vertical="center" wrapText="1"/>
    </xf>
    <xf numFmtId="0" fontId="21" fillId="0" borderId="0" xfId="0" applyFont="1" applyProtection="1"/>
    <xf numFmtId="1" fontId="21" fillId="17" borderId="125" xfId="2" applyNumberFormat="1" applyFont="1" applyFill="1" applyBorder="1" applyAlignment="1" applyProtection="1">
      <alignment horizontal="center" vertical="center"/>
    </xf>
    <xf numFmtId="1" fontId="20" fillId="17" borderId="130" xfId="0" quotePrefix="1" applyNumberFormat="1" applyFont="1" applyFill="1" applyBorder="1" applyAlignment="1" applyProtection="1">
      <alignment horizontal="center" vertical="center" wrapText="1"/>
    </xf>
    <xf numFmtId="0" fontId="1" fillId="0" borderId="133" xfId="2" applyFont="1" applyFill="1" applyBorder="1" applyAlignment="1" applyProtection="1">
      <alignment vertical="center"/>
    </xf>
    <xf numFmtId="0" fontId="1" fillId="0" borderId="134" xfId="2" applyFont="1" applyFill="1" applyBorder="1" applyAlignment="1" applyProtection="1">
      <alignment vertical="center"/>
    </xf>
    <xf numFmtId="38" fontId="1" fillId="0" borderId="134" xfId="5" applyNumberFormat="1" applyFont="1" applyFill="1" applyBorder="1" applyAlignment="1" applyProtection="1">
      <alignment horizontal="right" vertical="center"/>
    </xf>
    <xf numFmtId="6" fontId="1" fillId="0" borderId="135" xfId="5" applyNumberFormat="1" applyFont="1" applyFill="1" applyBorder="1" applyAlignment="1" applyProtection="1">
      <alignment horizontal="right" vertical="center"/>
    </xf>
    <xf numFmtId="6" fontId="1" fillId="15" borderId="135" xfId="5" applyNumberFormat="1" applyFont="1" applyFill="1" applyBorder="1" applyAlignment="1" applyProtection="1">
      <alignment horizontal="right" vertical="center"/>
    </xf>
    <xf numFmtId="6" fontId="1" fillId="10" borderId="135" xfId="5" applyNumberFormat="1" applyFont="1" applyFill="1" applyBorder="1" applyAlignment="1" applyProtection="1">
      <alignment horizontal="right" vertical="center"/>
    </xf>
    <xf numFmtId="6" fontId="1" fillId="15" borderId="136" xfId="5" applyNumberFormat="1" applyFont="1" applyFill="1" applyBorder="1" applyAlignment="1" applyProtection="1">
      <alignment horizontal="right" vertical="center"/>
    </xf>
    <xf numFmtId="6" fontId="1" fillId="0" borderId="137" xfId="2" applyNumberFormat="1" applyFont="1" applyFill="1" applyBorder="1" applyAlignment="1" applyProtection="1">
      <alignment horizontal="right" vertical="center"/>
    </xf>
    <xf numFmtId="6" fontId="1" fillId="16" borderId="134" xfId="2" applyNumberFormat="1" applyFont="1" applyFill="1" applyBorder="1" applyAlignment="1" applyProtection="1">
      <alignment horizontal="right" vertical="center"/>
    </xf>
    <xf numFmtId="6" fontId="1" fillId="0" borderId="134" xfId="2" applyNumberFormat="1" applyFont="1" applyFill="1" applyBorder="1" applyAlignment="1" applyProtection="1">
      <alignment horizontal="right" vertical="center"/>
    </xf>
    <xf numFmtId="6" fontId="1" fillId="10" borderId="134" xfId="2" applyNumberFormat="1" applyFont="1" applyFill="1" applyBorder="1" applyAlignment="1" applyProtection="1">
      <alignment horizontal="right" vertical="center"/>
    </xf>
    <xf numFmtId="6" fontId="1" fillId="14" borderId="134" xfId="2" applyNumberFormat="1" applyFont="1" applyFill="1" applyBorder="1" applyAlignment="1" applyProtection="1">
      <alignment horizontal="right" vertical="center"/>
    </xf>
    <xf numFmtId="6" fontId="1" fillId="14" borderId="135" xfId="2" applyNumberFormat="1" applyFont="1" applyFill="1" applyBorder="1" applyAlignment="1" applyProtection="1">
      <alignment horizontal="right" vertical="center"/>
    </xf>
    <xf numFmtId="0" fontId="0" fillId="0" borderId="0" xfId="0" applyAlignment="1" applyProtection="1">
      <alignment vertical="center"/>
    </xf>
    <xf numFmtId="0" fontId="1" fillId="0" borderId="138" xfId="2" applyFont="1" applyFill="1" applyBorder="1" applyAlignment="1" applyProtection="1">
      <alignment vertical="center"/>
    </xf>
    <xf numFmtId="0" fontId="1" fillId="0" borderId="139" xfId="2" applyFont="1" applyFill="1" applyBorder="1" applyAlignment="1" applyProtection="1">
      <alignment vertical="center"/>
    </xf>
    <xf numFmtId="38" fontId="1" fillId="0" borderId="139" xfId="5" applyNumberFormat="1" applyFont="1" applyFill="1" applyBorder="1" applyAlignment="1" applyProtection="1">
      <alignment horizontal="right" vertical="center"/>
    </xf>
    <xf numFmtId="6" fontId="1" fillId="0" borderId="140" xfId="5" applyNumberFormat="1" applyFont="1" applyFill="1" applyBorder="1" applyAlignment="1" applyProtection="1">
      <alignment horizontal="right" vertical="center"/>
    </xf>
    <xf numFmtId="6" fontId="1" fillId="15" borderId="140" xfId="5" applyNumberFormat="1" applyFont="1" applyFill="1" applyBorder="1" applyAlignment="1" applyProtection="1">
      <alignment horizontal="right" vertical="center"/>
    </xf>
    <xf numFmtId="6" fontId="1" fillId="10" borderId="140" xfId="5" applyNumberFormat="1" applyFont="1" applyFill="1" applyBorder="1" applyAlignment="1" applyProtection="1">
      <alignment horizontal="right" vertical="center"/>
    </xf>
    <xf numFmtId="6" fontId="1" fillId="15" borderId="141" xfId="5" applyNumberFormat="1" applyFont="1" applyFill="1" applyBorder="1" applyAlignment="1" applyProtection="1">
      <alignment horizontal="right" vertical="center"/>
    </xf>
    <xf numFmtId="6" fontId="1" fillId="0" borderId="142" xfId="2" applyNumberFormat="1" applyFont="1" applyFill="1" applyBorder="1" applyAlignment="1" applyProtection="1">
      <alignment horizontal="right" vertical="center"/>
    </xf>
    <xf numFmtId="6" fontId="1" fillId="16" borderId="139" xfId="2" applyNumberFormat="1" applyFont="1" applyFill="1" applyBorder="1" applyAlignment="1" applyProtection="1">
      <alignment horizontal="right" vertical="center"/>
    </xf>
    <xf numFmtId="6" fontId="1" fillId="0" borderId="139" xfId="2" applyNumberFormat="1" applyFont="1" applyFill="1" applyBorder="1" applyAlignment="1" applyProtection="1">
      <alignment horizontal="right" vertical="center"/>
    </xf>
    <xf numFmtId="6" fontId="1" fillId="10" borderId="139" xfId="2" applyNumberFormat="1" applyFont="1" applyFill="1" applyBorder="1" applyAlignment="1" applyProtection="1">
      <alignment horizontal="right" vertical="center"/>
    </xf>
    <xf numFmtId="6" fontId="1" fillId="14" borderId="139" xfId="2" applyNumberFormat="1" applyFont="1" applyFill="1" applyBorder="1" applyAlignment="1" applyProtection="1">
      <alignment horizontal="right" vertical="center"/>
    </xf>
    <xf numFmtId="6" fontId="1" fillId="14" borderId="140" xfId="2" applyNumberFormat="1" applyFont="1" applyFill="1" applyBorder="1" applyAlignment="1" applyProtection="1">
      <alignment horizontal="right" vertical="center"/>
    </xf>
    <xf numFmtId="0" fontId="1" fillId="0" borderId="143" xfId="2" applyFont="1" applyFill="1" applyBorder="1" applyAlignment="1" applyProtection="1">
      <alignment vertical="center"/>
    </xf>
    <xf numFmtId="0" fontId="1" fillId="0" borderId="144" xfId="2" applyFont="1" applyFill="1" applyBorder="1" applyAlignment="1" applyProtection="1">
      <alignment vertical="center"/>
    </xf>
    <xf numFmtId="38" fontId="1" fillId="0" borderId="144" xfId="5" applyNumberFormat="1" applyFont="1" applyFill="1" applyBorder="1" applyAlignment="1" applyProtection="1">
      <alignment horizontal="right" vertical="center"/>
    </xf>
    <xf numFmtId="6" fontId="1" fillId="0" borderId="145" xfId="5" applyNumberFormat="1" applyFont="1" applyFill="1" applyBorder="1" applyAlignment="1" applyProtection="1">
      <alignment horizontal="right" vertical="center"/>
    </xf>
    <xf numFmtId="6" fontId="1" fillId="15" borderId="145" xfId="5" applyNumberFormat="1" applyFont="1" applyFill="1" applyBorder="1" applyAlignment="1" applyProtection="1">
      <alignment horizontal="right" vertical="center"/>
    </xf>
    <xf numFmtId="6" fontId="1" fillId="10" borderId="145" xfId="5" applyNumberFormat="1" applyFont="1" applyFill="1" applyBorder="1" applyAlignment="1" applyProtection="1">
      <alignment horizontal="right" vertical="center"/>
    </xf>
    <xf numFmtId="6" fontId="1" fillId="0" borderId="130" xfId="5" applyNumberFormat="1" applyFont="1" applyFill="1" applyBorder="1" applyAlignment="1" applyProtection="1">
      <alignment horizontal="right" vertical="center"/>
    </xf>
    <xf numFmtId="6" fontId="1" fillId="15" borderId="146" xfId="5" applyNumberFormat="1" applyFont="1" applyFill="1" applyBorder="1" applyAlignment="1" applyProtection="1">
      <alignment horizontal="right" vertical="center"/>
    </xf>
    <xf numFmtId="6" fontId="1" fillId="0" borderId="147" xfId="2" applyNumberFormat="1" applyFont="1" applyFill="1" applyBorder="1" applyAlignment="1" applyProtection="1">
      <alignment horizontal="right" vertical="center"/>
    </xf>
    <xf numFmtId="6" fontId="1" fillId="16" borderId="144" xfId="2" applyNumberFormat="1" applyFont="1" applyFill="1" applyBorder="1" applyAlignment="1" applyProtection="1">
      <alignment horizontal="right" vertical="center"/>
    </xf>
    <xf numFmtId="6" fontId="1" fillId="0" borderId="144" xfId="2" applyNumberFormat="1" applyFont="1" applyFill="1" applyBorder="1" applyAlignment="1" applyProtection="1">
      <alignment horizontal="right" vertical="center"/>
    </xf>
    <xf numFmtId="6" fontId="1" fillId="10" borderId="144" xfId="2" applyNumberFormat="1" applyFont="1" applyFill="1" applyBorder="1" applyAlignment="1" applyProtection="1">
      <alignment horizontal="right" vertical="center"/>
    </xf>
    <xf numFmtId="6" fontId="1" fillId="14" borderId="144" xfId="2" applyNumberFormat="1" applyFont="1" applyFill="1" applyBorder="1" applyAlignment="1" applyProtection="1">
      <alignment horizontal="right" vertical="center"/>
    </xf>
    <xf numFmtId="6" fontId="1" fillId="14" borderId="145" xfId="2" applyNumberFormat="1" applyFont="1" applyFill="1" applyBorder="1" applyAlignment="1" applyProtection="1">
      <alignment horizontal="right" vertical="center"/>
    </xf>
    <xf numFmtId="6" fontId="0" fillId="0" borderId="0" xfId="0" applyNumberFormat="1"/>
    <xf numFmtId="8" fontId="0" fillId="0" borderId="0" xfId="0" applyNumberFormat="1"/>
    <xf numFmtId="8" fontId="1" fillId="0" borderId="135" xfId="5" applyNumberFormat="1" applyFont="1" applyFill="1" applyBorder="1" applyAlignment="1" applyProtection="1">
      <alignment horizontal="right" vertical="center"/>
    </xf>
    <xf numFmtId="8" fontId="0" fillId="0" borderId="135" xfId="5" applyNumberFormat="1" applyFont="1" applyFill="1" applyBorder="1" applyAlignment="1" applyProtection="1">
      <alignment horizontal="right" vertical="center"/>
    </xf>
    <xf numFmtId="38" fontId="2" fillId="0" borderId="150" xfId="5" applyNumberFormat="1" applyFont="1" applyFill="1" applyBorder="1" applyAlignment="1" applyProtection="1">
      <alignment horizontal="right" vertical="center"/>
    </xf>
    <xf numFmtId="6" fontId="2" fillId="6" borderId="151" xfId="5" applyNumberFormat="1" applyFont="1" applyFill="1" applyBorder="1" applyAlignment="1" applyProtection="1">
      <alignment horizontal="right" vertical="center"/>
    </xf>
    <xf numFmtId="6" fontId="2" fillId="0" borderId="151" xfId="5" applyNumberFormat="1" applyFont="1" applyFill="1" applyBorder="1" applyAlignment="1" applyProtection="1">
      <alignment horizontal="right" vertical="center"/>
    </xf>
    <xf numFmtId="166" fontId="2" fillId="0" borderId="150" xfId="5" applyNumberFormat="1" applyFont="1" applyFill="1" applyBorder="1" applyAlignment="1" applyProtection="1">
      <alignment horizontal="right" vertical="center"/>
    </xf>
    <xf numFmtId="6" fontId="2" fillId="15" borderId="151" xfId="5" applyNumberFormat="1" applyFont="1" applyFill="1" applyBorder="1" applyAlignment="1" applyProtection="1">
      <alignment horizontal="right" vertical="center"/>
    </xf>
    <xf numFmtId="6" fontId="2" fillId="10" borderId="151" xfId="5" applyNumberFormat="1" applyFont="1" applyFill="1" applyBorder="1" applyAlignment="1" applyProtection="1">
      <alignment horizontal="right" vertical="center"/>
    </xf>
    <xf numFmtId="6" fontId="2" fillId="15" borderId="152" xfId="5" applyNumberFormat="1" applyFont="1" applyFill="1" applyBorder="1" applyAlignment="1" applyProtection="1">
      <alignment horizontal="right" vertical="center"/>
    </xf>
    <xf numFmtId="6" fontId="2" fillId="16" borderId="151" xfId="5" applyNumberFormat="1" applyFont="1" applyFill="1" applyBorder="1" applyAlignment="1" applyProtection="1">
      <alignment horizontal="right" vertical="center"/>
    </xf>
    <xf numFmtId="6" fontId="2" fillId="14" borderId="153" xfId="5" applyNumberFormat="1" applyFont="1" applyFill="1" applyBorder="1" applyAlignment="1" applyProtection="1">
      <alignment horizontal="right" vertical="center"/>
    </xf>
    <xf numFmtId="6" fontId="2" fillId="14" borderId="154" xfId="5" applyNumberFormat="1" applyFont="1" applyFill="1" applyBorder="1" applyAlignment="1" applyProtection="1">
      <alignment horizontal="right" vertical="center"/>
    </xf>
    <xf numFmtId="0" fontId="1" fillId="0" borderId="0" xfId="0" applyFont="1" applyAlignment="1" applyProtection="1">
      <alignment vertical="center"/>
    </xf>
    <xf numFmtId="0" fontId="1" fillId="0" borderId="0" xfId="0" applyFont="1" applyProtection="1"/>
    <xf numFmtId="38" fontId="1" fillId="0" borderId="141" xfId="2" applyNumberFormat="1" applyFont="1" applyFill="1" applyBorder="1" applyAlignment="1" applyProtection="1">
      <alignment horizontal="right" vertical="center"/>
    </xf>
    <xf numFmtId="6" fontId="1" fillId="0" borderId="141" xfId="2" applyNumberFormat="1" applyFont="1" applyFill="1" applyBorder="1" applyAlignment="1" applyProtection="1">
      <alignment horizontal="right" vertical="center"/>
    </xf>
    <xf numFmtId="166" fontId="1" fillId="0" borderId="141" xfId="2" applyNumberFormat="1" applyFont="1" applyFill="1" applyBorder="1" applyAlignment="1" applyProtection="1">
      <alignment horizontal="right" vertical="center"/>
    </xf>
    <xf numFmtId="6" fontId="1" fillId="0" borderId="141" xfId="5" applyNumberFormat="1" applyFont="1" applyFill="1" applyBorder="1" applyAlignment="1" applyProtection="1">
      <alignment horizontal="right" vertical="center"/>
    </xf>
    <xf numFmtId="6" fontId="2" fillId="0" borderId="156" xfId="5" applyNumberFormat="1" applyFont="1" applyFill="1" applyBorder="1" applyAlignment="1" applyProtection="1">
      <alignment horizontal="right" vertical="center"/>
    </xf>
    <xf numFmtId="0" fontId="1" fillId="0" borderId="0" xfId="0" applyFont="1" applyFill="1" applyAlignment="1" applyProtection="1">
      <alignment vertical="center"/>
    </xf>
    <xf numFmtId="0" fontId="1" fillId="0" borderId="0" xfId="0" applyFont="1" applyFill="1" applyProtection="1"/>
    <xf numFmtId="6" fontId="1" fillId="14" borderId="141" xfId="2" applyNumberFormat="1" applyFont="1" applyFill="1" applyBorder="1" applyAlignment="1" applyProtection="1">
      <alignment horizontal="right" vertical="center"/>
    </xf>
    <xf numFmtId="38" fontId="1" fillId="0" borderId="130" xfId="2" applyNumberFormat="1" applyFont="1" applyFill="1" applyBorder="1" applyAlignment="1" applyProtection="1">
      <alignment horizontal="right" vertical="center"/>
    </xf>
    <xf numFmtId="6" fontId="1" fillId="0" borderId="130" xfId="2" applyNumberFormat="1" applyFont="1" applyFill="1" applyBorder="1" applyAlignment="1" applyProtection="1">
      <alignment horizontal="right" vertical="center"/>
    </xf>
    <xf numFmtId="166" fontId="1" fillId="0" borderId="130" xfId="2" applyNumberFormat="1" applyFont="1" applyFill="1" applyBorder="1" applyAlignment="1" applyProtection="1">
      <alignment horizontal="right" vertical="center"/>
    </xf>
    <xf numFmtId="6" fontId="1" fillId="15" borderId="130" xfId="5" applyNumberFormat="1" applyFont="1" applyFill="1" applyBorder="1" applyAlignment="1" applyProtection="1">
      <alignment horizontal="right" vertical="center"/>
    </xf>
    <xf numFmtId="6" fontId="1" fillId="14" borderId="130" xfId="2" applyNumberFormat="1" applyFont="1" applyFill="1" applyBorder="1" applyAlignment="1" applyProtection="1">
      <alignment horizontal="right" vertical="center"/>
    </xf>
    <xf numFmtId="38" fontId="1" fillId="0" borderId="126" xfId="2" applyNumberFormat="1" applyFont="1" applyFill="1" applyBorder="1" applyAlignment="1" applyProtection="1">
      <alignment horizontal="right" vertical="center"/>
    </xf>
    <xf numFmtId="6" fontId="1" fillId="0" borderId="126" xfId="2" applyNumberFormat="1" applyFont="1" applyFill="1" applyBorder="1" applyAlignment="1" applyProtection="1">
      <alignment horizontal="right" vertical="center"/>
    </xf>
    <xf numFmtId="166" fontId="1" fillId="0" borderId="126" xfId="2" applyNumberFormat="1" applyFont="1" applyFill="1" applyBorder="1" applyAlignment="1" applyProtection="1">
      <alignment horizontal="right" vertical="center"/>
    </xf>
    <xf numFmtId="6" fontId="1" fillId="0" borderId="126" xfId="5" applyNumberFormat="1" applyFont="1" applyFill="1" applyBorder="1" applyAlignment="1" applyProtection="1">
      <alignment horizontal="right" vertical="center"/>
    </xf>
    <xf numFmtId="6" fontId="1" fillId="15" borderId="126" xfId="5" applyNumberFormat="1" applyFont="1" applyFill="1" applyBorder="1" applyAlignment="1" applyProtection="1">
      <alignment horizontal="right" vertical="center"/>
    </xf>
    <xf numFmtId="38" fontId="1" fillId="0" borderId="163" xfId="2" applyNumberFormat="1" applyFont="1" applyFill="1" applyBorder="1" applyAlignment="1" applyProtection="1">
      <alignment horizontal="right" vertical="center"/>
    </xf>
    <xf numFmtId="6" fontId="1" fillId="0" borderId="128" xfId="2" applyNumberFormat="1" applyFont="1" applyFill="1" applyBorder="1" applyAlignment="1" applyProtection="1">
      <alignment horizontal="right" vertical="center"/>
    </xf>
    <xf numFmtId="166" fontId="1" fillId="0" borderId="163" xfId="2" applyNumberFormat="1" applyFont="1" applyFill="1" applyBorder="1" applyAlignment="1" applyProtection="1">
      <alignment horizontal="right" vertical="center"/>
    </xf>
    <xf numFmtId="6" fontId="1" fillId="0" borderId="128" xfId="5" applyNumberFormat="1" applyFont="1" applyFill="1" applyBorder="1" applyAlignment="1" applyProtection="1">
      <alignment horizontal="right" vertical="center"/>
    </xf>
    <xf numFmtId="38" fontId="1" fillId="0" borderId="0" xfId="2" applyNumberFormat="1" applyFont="1" applyFill="1" applyBorder="1" applyAlignment="1" applyProtection="1">
      <alignment horizontal="right" vertical="center"/>
    </xf>
    <xf numFmtId="0" fontId="2" fillId="0" borderId="148" xfId="2" applyFont="1" applyFill="1" applyBorder="1" applyAlignment="1" applyProtection="1">
      <alignment horizontal="left" vertical="center"/>
    </xf>
    <xf numFmtId="0" fontId="2" fillId="0" borderId="149" xfId="2" applyFont="1" applyFill="1" applyBorder="1" applyAlignment="1" applyProtection="1">
      <alignment horizontal="left" vertical="center"/>
    </xf>
    <xf numFmtId="6" fontId="2" fillId="14" borderId="150" xfId="5" applyNumberFormat="1" applyFont="1" applyFill="1" applyBorder="1" applyAlignment="1" applyProtection="1">
      <alignment horizontal="right" vertical="center"/>
    </xf>
    <xf numFmtId="6" fontId="0" fillId="0" borderId="0" xfId="0" applyNumberFormat="1" applyAlignment="1" applyProtection="1">
      <alignment vertical="center"/>
    </xf>
    <xf numFmtId="0" fontId="22" fillId="0" borderId="0" xfId="0" applyFont="1"/>
    <xf numFmtId="0" fontId="1" fillId="0" borderId="0" xfId="0" applyFont="1" applyAlignment="1">
      <alignment vertical="center"/>
    </xf>
    <xf numFmtId="0" fontId="2" fillId="0" borderId="0" xfId="0" quotePrefix="1" applyFont="1" applyAlignment="1">
      <alignment horizontal="left"/>
    </xf>
    <xf numFmtId="0" fontId="1" fillId="0" borderId="0" xfId="0" applyFont="1" applyAlignment="1">
      <alignment horizontal="center" vertical="center"/>
    </xf>
    <xf numFmtId="0" fontId="1" fillId="0" borderId="0" xfId="0" applyFont="1" applyAlignment="1">
      <alignment horizontal="centerContinuous" vertical="center"/>
    </xf>
    <xf numFmtId="0" fontId="2" fillId="0" borderId="0" xfId="0" quotePrefix="1" applyFont="1" applyAlignment="1">
      <alignment horizontal="right"/>
    </xf>
    <xf numFmtId="0" fontId="1" fillId="0" borderId="116" xfId="0" applyFont="1" applyBorder="1" applyProtection="1">
      <protection locked="0"/>
    </xf>
    <xf numFmtId="0" fontId="2" fillId="0" borderId="0" xfId="0" applyFont="1" applyAlignment="1">
      <alignment horizontal="right"/>
    </xf>
    <xf numFmtId="0" fontId="2" fillId="0" borderId="95" xfId="0" applyFont="1" applyBorder="1" applyAlignment="1" applyProtection="1">
      <alignment horizontal="center" vertical="center"/>
      <protection locked="0"/>
    </xf>
    <xf numFmtId="0" fontId="2" fillId="0" borderId="0" xfId="0" applyFont="1" applyAlignment="1">
      <alignment horizontal="center"/>
    </xf>
    <xf numFmtId="0" fontId="1" fillId="0" borderId="0" xfId="0" applyFont="1"/>
    <xf numFmtId="0" fontId="1" fillId="0" borderId="1" xfId="0" applyFont="1" applyBorder="1" applyAlignment="1">
      <alignment horizontal="center" vertical="center"/>
    </xf>
    <xf numFmtId="0" fontId="2" fillId="0" borderId="0" xfId="0" quotePrefix="1" applyFont="1" applyAlignment="1">
      <alignment horizont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8" xfId="0" applyFont="1" applyBorder="1" applyAlignment="1">
      <alignment vertical="center"/>
    </xf>
    <xf numFmtId="0" fontId="1" fillId="0" borderId="64" xfId="0" applyFont="1" applyBorder="1" applyAlignment="1">
      <alignment vertical="center"/>
    </xf>
    <xf numFmtId="37" fontId="1" fillId="0" borderId="63" xfId="0" applyNumberFormat="1" applyFont="1" applyBorder="1" applyAlignment="1">
      <alignment vertical="center"/>
    </xf>
    <xf numFmtId="37" fontId="1" fillId="0" borderId="66" xfId="0" applyNumberFormat="1" applyFont="1" applyBorder="1" applyAlignment="1">
      <alignment vertical="center"/>
    </xf>
    <xf numFmtId="0" fontId="1" fillId="0" borderId="59" xfId="0" applyFont="1" applyBorder="1" applyAlignment="1" applyProtection="1">
      <alignment vertical="center"/>
      <protection locked="0"/>
    </xf>
    <xf numFmtId="0" fontId="1" fillId="3" borderId="42" xfId="0" applyFont="1" applyFill="1" applyBorder="1" applyAlignment="1">
      <alignment vertical="center"/>
    </xf>
    <xf numFmtId="0" fontId="1" fillId="3" borderId="18" xfId="0" applyFont="1" applyFill="1" applyBorder="1" applyAlignment="1">
      <alignment horizontal="center" vertical="center"/>
    </xf>
    <xf numFmtId="6" fontId="1" fillId="3" borderId="46" xfId="0" applyNumberFormat="1" applyFont="1" applyFill="1" applyBorder="1" applyAlignment="1">
      <alignment vertical="center"/>
    </xf>
    <xf numFmtId="8" fontId="1" fillId="3" borderId="45" xfId="0" applyNumberFormat="1" applyFont="1" applyFill="1" applyBorder="1" applyAlignment="1">
      <alignment vertical="center"/>
    </xf>
    <xf numFmtId="8" fontId="1" fillId="3" borderId="47" xfId="0" applyNumberFormat="1" applyFont="1" applyFill="1" applyBorder="1" applyAlignment="1">
      <alignment vertical="center"/>
    </xf>
    <xf numFmtId="8" fontId="1" fillId="3" borderId="18" xfId="0" applyNumberFormat="1" applyFont="1" applyFill="1" applyBorder="1" applyAlignment="1">
      <alignment vertical="center"/>
    </xf>
    <xf numFmtId="8" fontId="1" fillId="3" borderId="18" xfId="0" applyNumberFormat="1" applyFont="1" applyFill="1" applyBorder="1" applyAlignment="1">
      <alignment horizontal="center" vertical="center"/>
    </xf>
    <xf numFmtId="8" fontId="1" fillId="3" borderId="43" xfId="0" applyNumberFormat="1" applyFont="1" applyFill="1" applyBorder="1" applyAlignment="1" applyProtection="1">
      <alignment horizontal="left" vertical="center"/>
      <protection locked="0"/>
    </xf>
    <xf numFmtId="0" fontId="1" fillId="0" borderId="28"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horizontal="center" vertical="center"/>
    </xf>
    <xf numFmtId="6" fontId="1" fillId="0" borderId="31" xfId="0" applyNumberFormat="1" applyFont="1" applyBorder="1" applyAlignment="1" applyProtection="1">
      <alignment vertical="center"/>
      <protection locked="0"/>
    </xf>
    <xf numFmtId="6" fontId="1" fillId="0" borderId="32" xfId="0" applyNumberFormat="1" applyFont="1" applyBorder="1" applyAlignment="1" applyProtection="1">
      <alignment vertical="center"/>
      <protection locked="0"/>
    </xf>
    <xf numFmtId="6" fontId="1" fillId="3" borderId="33" xfId="0" applyNumberFormat="1" applyFont="1" applyFill="1" applyBorder="1" applyAlignment="1">
      <alignment vertical="center"/>
    </xf>
    <xf numFmtId="164" fontId="1" fillId="3" borderId="33" xfId="1" applyNumberFormat="1" applyFont="1" applyFill="1" applyBorder="1" applyAlignment="1" applyProtection="1">
      <alignment horizontal="center" vertical="center"/>
    </xf>
    <xf numFmtId="164" fontId="1" fillId="0" borderId="34" xfId="1" applyNumberFormat="1" applyFont="1" applyBorder="1" applyAlignment="1" applyProtection="1">
      <alignment horizontal="left" vertical="center"/>
      <protection locked="0"/>
    </xf>
    <xf numFmtId="0" fontId="1" fillId="0" borderId="5" xfId="0" applyFont="1" applyBorder="1" applyAlignment="1">
      <alignment vertical="center"/>
    </xf>
    <xf numFmtId="0" fontId="1" fillId="0" borderId="6" xfId="0" applyFont="1" applyBorder="1" applyAlignment="1">
      <alignment vertical="center"/>
    </xf>
    <xf numFmtId="0" fontId="1" fillId="0" borderId="17" xfId="0" applyFont="1" applyBorder="1" applyAlignment="1">
      <alignment horizontal="center" vertical="center"/>
    </xf>
    <xf numFmtId="6" fontId="1" fillId="3" borderId="21" xfId="0" applyNumberFormat="1" applyFont="1" applyFill="1" applyBorder="1" applyAlignment="1">
      <alignment vertical="center"/>
    </xf>
    <xf numFmtId="6" fontId="1" fillId="3" borderId="20" xfId="0" applyNumberFormat="1" applyFont="1" applyFill="1" applyBorder="1" applyAlignment="1">
      <alignment vertical="center"/>
    </xf>
    <xf numFmtId="6" fontId="1" fillId="0" borderId="20" xfId="0" applyNumberFormat="1" applyFont="1" applyBorder="1" applyAlignment="1" applyProtection="1">
      <alignment vertical="center"/>
      <protection locked="0"/>
    </xf>
    <xf numFmtId="6" fontId="1" fillId="3" borderId="18" xfId="0" applyNumberFormat="1" applyFont="1" applyFill="1" applyBorder="1" applyAlignment="1">
      <alignment vertical="center"/>
    </xf>
    <xf numFmtId="164" fontId="1" fillId="3" borderId="18" xfId="1" applyNumberFormat="1" applyFont="1" applyFill="1" applyBorder="1" applyAlignment="1" applyProtection="1">
      <alignment horizontal="center" vertical="center"/>
    </xf>
    <xf numFmtId="164" fontId="1" fillId="0" borderId="16" xfId="1" applyNumberFormat="1" applyFont="1" applyBorder="1" applyAlignment="1" applyProtection="1">
      <alignment horizontal="left" vertical="center"/>
      <protection locked="0"/>
    </xf>
    <xf numFmtId="164" fontId="1" fillId="0" borderId="108" xfId="1" applyNumberFormat="1" applyFont="1" applyBorder="1" applyAlignment="1" applyProtection="1">
      <alignment horizontal="left" vertical="center"/>
      <protection locked="0"/>
    </xf>
    <xf numFmtId="164" fontId="1" fillId="0" borderId="110" xfId="1" applyNumberFormat="1" applyFont="1" applyBorder="1" applyAlignment="1" applyProtection="1">
      <alignment horizontal="left" vertical="center"/>
      <protection locked="0"/>
    </xf>
    <xf numFmtId="6" fontId="1" fillId="6" borderId="21" xfId="0" applyNumberFormat="1" applyFont="1" applyFill="1" applyBorder="1" applyAlignment="1">
      <alignment vertical="center"/>
    </xf>
    <xf numFmtId="6" fontId="1" fillId="6" borderId="20" xfId="0" applyNumberFormat="1" applyFont="1" applyFill="1" applyBorder="1" applyAlignment="1">
      <alignment vertical="center"/>
    </xf>
    <xf numFmtId="164" fontId="1" fillId="0" borderId="109" xfId="1" applyNumberFormat="1" applyFont="1" applyBorder="1" applyAlignment="1" applyProtection="1">
      <alignment horizontal="lef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7" xfId="0" applyFont="1" applyBorder="1" applyAlignment="1" applyProtection="1">
      <alignment horizontal="center" vertical="center"/>
      <protection locked="0"/>
    </xf>
    <xf numFmtId="0" fontId="23" fillId="0" borderId="5" xfId="0" applyFont="1" applyBorder="1" applyAlignment="1" applyProtection="1">
      <alignment vertical="center"/>
      <protection locked="0"/>
    </xf>
    <xf numFmtId="0" fontId="23" fillId="0" borderId="6" xfId="0" applyFont="1" applyBorder="1" applyAlignment="1" applyProtection="1">
      <alignment vertical="center"/>
      <protection locked="0"/>
    </xf>
    <xf numFmtId="0" fontId="23" fillId="0" borderId="17" xfId="0" applyFont="1" applyBorder="1" applyAlignment="1" applyProtection="1">
      <alignment horizontal="center" vertical="center"/>
      <protection locked="0"/>
    </xf>
    <xf numFmtId="6" fontId="23" fillId="0" borderId="20" xfId="0" applyNumberFormat="1" applyFont="1" applyBorder="1" applyAlignment="1" applyProtection="1">
      <alignment vertical="center"/>
      <protection locked="0"/>
    </xf>
    <xf numFmtId="6" fontId="1" fillId="3" borderId="19" xfId="0" applyNumberFormat="1" applyFont="1" applyFill="1" applyBorder="1" applyAlignment="1">
      <alignment vertical="center"/>
    </xf>
    <xf numFmtId="164" fontId="1" fillId="3" borderId="19" xfId="1" applyNumberFormat="1" applyFont="1" applyFill="1" applyBorder="1" applyAlignment="1" applyProtection="1">
      <alignment horizontal="center"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17" xfId="0" applyFont="1" applyFill="1" applyBorder="1" applyAlignment="1">
      <alignment horizontal="left" vertical="center"/>
    </xf>
    <xf numFmtId="6" fontId="1" fillId="2" borderId="21" xfId="0" applyNumberFormat="1" applyFont="1" applyFill="1" applyBorder="1" applyAlignment="1">
      <alignment vertical="center"/>
    </xf>
    <xf numFmtId="6" fontId="1" fillId="2" borderId="20" xfId="0" applyNumberFormat="1" applyFont="1" applyFill="1" applyBorder="1" applyAlignment="1">
      <alignment vertical="center"/>
    </xf>
    <xf numFmtId="6" fontId="1" fillId="2" borderId="67" xfId="0" applyNumberFormat="1" applyFont="1" applyFill="1" applyBorder="1" applyAlignment="1">
      <alignment vertical="center"/>
    </xf>
    <xf numFmtId="6" fontId="1" fillId="2" borderId="17" xfId="0" applyNumberFormat="1" applyFont="1" applyFill="1" applyBorder="1" applyAlignment="1">
      <alignment vertical="center"/>
    </xf>
    <xf numFmtId="164" fontId="1" fillId="2" borderId="17" xfId="1" applyNumberFormat="1" applyFont="1" applyFill="1" applyBorder="1" applyAlignment="1" applyProtection="1">
      <alignment horizontal="center" vertical="center"/>
    </xf>
    <xf numFmtId="164" fontId="1" fillId="2" borderId="16" xfId="1" applyNumberFormat="1" applyFont="1" applyFill="1" applyBorder="1" applyAlignment="1" applyProtection="1">
      <alignment horizontal="left" vertical="center"/>
      <protection locked="0"/>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horizontal="left" vertical="center"/>
    </xf>
    <xf numFmtId="6" fontId="1" fillId="0" borderId="40" xfId="0" applyNumberFormat="1" applyFont="1" applyBorder="1" applyAlignment="1">
      <alignment vertical="center"/>
    </xf>
    <xf numFmtId="6" fontId="1" fillId="0" borderId="38" xfId="0" applyNumberFormat="1" applyFont="1" applyBorder="1" applyAlignment="1">
      <alignment vertical="center"/>
    </xf>
    <xf numFmtId="6" fontId="1" fillId="0" borderId="41" xfId="0" applyNumberFormat="1" applyFont="1" applyBorder="1" applyAlignment="1" applyProtection="1">
      <alignment horizontal="left" vertical="center"/>
      <protection locked="0"/>
    </xf>
    <xf numFmtId="0" fontId="1" fillId="3" borderId="18" xfId="0" applyFont="1" applyFill="1" applyBorder="1" applyAlignment="1">
      <alignment horizontal="left" vertical="center"/>
    </xf>
    <xf numFmtId="6" fontId="1" fillId="3" borderId="47" xfId="0" applyNumberFormat="1" applyFont="1" applyFill="1" applyBorder="1" applyAlignment="1">
      <alignment vertical="center"/>
    </xf>
    <xf numFmtId="6" fontId="1" fillId="3" borderId="45" xfId="0" applyNumberFormat="1" applyFont="1" applyFill="1" applyBorder="1" applyAlignment="1">
      <alignment vertical="center"/>
    </xf>
    <xf numFmtId="6" fontId="1" fillId="3" borderId="43" xfId="0" applyNumberFormat="1" applyFont="1" applyFill="1" applyBorder="1" applyAlignment="1" applyProtection="1">
      <alignment horizontal="left" vertical="center"/>
      <protection locked="0"/>
    </xf>
    <xf numFmtId="0" fontId="1" fillId="6" borderId="28" xfId="0" applyFont="1" applyFill="1" applyBorder="1" applyAlignment="1">
      <alignment vertical="center"/>
    </xf>
    <xf numFmtId="0" fontId="1" fillId="6" borderId="29" xfId="0" applyFont="1" applyFill="1" applyBorder="1" applyAlignment="1">
      <alignment vertical="center"/>
    </xf>
    <xf numFmtId="0" fontId="1" fillId="3" borderId="30" xfId="0" applyFont="1" applyFill="1" applyBorder="1" applyAlignment="1">
      <alignment horizontal="left" vertical="center"/>
    </xf>
    <xf numFmtId="6" fontId="1" fillId="3" borderId="31" xfId="0" applyNumberFormat="1" applyFont="1" applyFill="1" applyBorder="1" applyAlignment="1">
      <alignment vertical="center"/>
    </xf>
    <xf numFmtId="6" fontId="1" fillId="3" borderId="32" xfId="0" applyNumberFormat="1" applyFont="1" applyFill="1" applyBorder="1" applyAlignment="1">
      <alignment vertical="center"/>
    </xf>
    <xf numFmtId="6" fontId="1" fillId="3" borderId="84" xfId="0" applyNumberFormat="1" applyFont="1" applyFill="1" applyBorder="1" applyAlignment="1">
      <alignment vertical="center"/>
    </xf>
    <xf numFmtId="6" fontId="1" fillId="3" borderId="63" xfId="0" applyNumberFormat="1" applyFont="1" applyFill="1" applyBorder="1" applyAlignment="1">
      <alignment vertical="center"/>
    </xf>
    <xf numFmtId="6" fontId="1" fillId="3" borderId="65" xfId="0" applyNumberFormat="1" applyFont="1" applyFill="1" applyBorder="1" applyAlignment="1">
      <alignment vertical="center"/>
    </xf>
    <xf numFmtId="6" fontId="1" fillId="3" borderId="34" xfId="0" applyNumberFormat="1" applyFont="1" applyFill="1" applyBorder="1" applyAlignment="1" applyProtection="1">
      <alignment horizontal="left" vertical="center"/>
      <protection locked="0"/>
    </xf>
    <xf numFmtId="0" fontId="23" fillId="0" borderId="6" xfId="0" applyFont="1" applyBorder="1" applyAlignment="1">
      <alignment vertical="center"/>
    </xf>
    <xf numFmtId="6" fontId="22" fillId="0" borderId="0" xfId="0" applyNumberFormat="1" applyFont="1" applyAlignment="1" applyProtection="1">
      <alignment vertical="center"/>
    </xf>
    <xf numFmtId="6" fontId="1" fillId="6" borderId="113" xfId="0" applyNumberFormat="1" applyFont="1" applyFill="1" applyBorder="1" applyAlignment="1">
      <alignment vertical="center"/>
    </xf>
    <xf numFmtId="6" fontId="1" fillId="6" borderId="114" xfId="0" applyNumberFormat="1" applyFont="1" applyFill="1" applyBorder="1" applyAlignment="1">
      <alignment vertical="center"/>
    </xf>
    <xf numFmtId="0" fontId="1" fillId="6" borderId="5" xfId="0" applyFont="1" applyFill="1" applyBorder="1" applyAlignment="1">
      <alignment vertical="center"/>
    </xf>
    <xf numFmtId="0" fontId="1" fillId="6" borderId="6" xfId="0" applyFont="1" applyFill="1" applyBorder="1" applyAlignment="1">
      <alignment vertical="center"/>
    </xf>
    <xf numFmtId="0" fontId="1" fillId="3" borderId="17" xfId="0" applyFont="1" applyFill="1" applyBorder="1" applyAlignment="1">
      <alignment horizontal="center" vertical="center"/>
    </xf>
    <xf numFmtId="6" fontId="1" fillId="3" borderId="39" xfId="0" applyNumberFormat="1" applyFont="1" applyFill="1" applyBorder="1" applyAlignment="1">
      <alignment vertical="center"/>
    </xf>
    <xf numFmtId="6" fontId="1" fillId="3" borderId="40" xfId="0" applyNumberFormat="1" applyFont="1" applyFill="1" applyBorder="1" applyAlignment="1">
      <alignment vertical="center"/>
    </xf>
    <xf numFmtId="6" fontId="1" fillId="3" borderId="16" xfId="0" applyNumberFormat="1" applyFont="1" applyFill="1" applyBorder="1" applyAlignment="1" applyProtection="1">
      <alignment horizontal="left" vertical="center"/>
      <protection locked="0"/>
    </xf>
    <xf numFmtId="0" fontId="1" fillId="0" borderId="24" xfId="0" applyFont="1" applyBorder="1" applyAlignment="1">
      <alignment horizontal="center" vertical="center"/>
    </xf>
    <xf numFmtId="6" fontId="1" fillId="0" borderId="107" xfId="0" applyNumberFormat="1" applyFont="1" applyBorder="1" applyAlignment="1" applyProtection="1">
      <alignment vertical="center"/>
      <protection locked="0"/>
    </xf>
    <xf numFmtId="6" fontId="1" fillId="0" borderId="111" xfId="0" applyNumberFormat="1" applyFont="1" applyBorder="1" applyAlignment="1" applyProtection="1">
      <alignment vertical="center"/>
      <protection locked="0"/>
    </xf>
    <xf numFmtId="6" fontId="1" fillId="6" borderId="106" xfId="0" applyNumberFormat="1" applyFont="1" applyFill="1" applyBorder="1" applyAlignment="1">
      <alignment vertical="center"/>
    </xf>
    <xf numFmtId="0" fontId="1" fillId="8" borderId="6" xfId="0" applyFont="1" applyFill="1" applyBorder="1" applyAlignment="1">
      <alignment vertical="center"/>
    </xf>
    <xf numFmtId="6" fontId="1" fillId="0" borderId="112" xfId="0" applyNumberFormat="1" applyFont="1" applyBorder="1" applyAlignment="1" applyProtection="1">
      <alignment vertical="center"/>
      <protection locked="0"/>
    </xf>
    <xf numFmtId="6" fontId="1" fillId="0" borderId="63" xfId="0" applyNumberFormat="1" applyFont="1" applyBorder="1" applyAlignment="1" applyProtection="1">
      <alignment vertical="center"/>
      <protection locked="0"/>
    </xf>
    <xf numFmtId="6" fontId="1" fillId="0" borderId="115" xfId="0" applyNumberFormat="1" applyFont="1" applyBorder="1" applyAlignment="1" applyProtection="1">
      <alignment vertical="center"/>
      <protection locked="0"/>
    </xf>
    <xf numFmtId="0" fontId="23" fillId="0" borderId="17"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55"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horizontal="left" vertical="center"/>
    </xf>
    <xf numFmtId="6" fontId="1" fillId="0" borderId="57" xfId="0" applyNumberFormat="1" applyFont="1" applyBorder="1" applyAlignment="1">
      <alignment vertical="center"/>
    </xf>
    <xf numFmtId="6" fontId="1" fillId="0" borderId="49" xfId="0" applyNumberFormat="1" applyFont="1" applyBorder="1" applyAlignment="1">
      <alignment vertical="center"/>
    </xf>
    <xf numFmtId="164" fontId="1" fillId="0" borderId="49" xfId="1" applyNumberFormat="1" applyFont="1" applyFill="1" applyBorder="1" applyAlignment="1" applyProtection="1">
      <alignment horizontal="center" vertical="center"/>
    </xf>
    <xf numFmtId="164" fontId="1" fillId="0" borderId="52" xfId="1" applyNumberFormat="1" applyFont="1" applyFill="1" applyBorder="1" applyAlignment="1" applyProtection="1">
      <alignment horizontal="left" vertical="center"/>
      <protection locked="0"/>
    </xf>
    <xf numFmtId="164" fontId="1" fillId="3" borderId="43" xfId="1" applyNumberFormat="1" applyFont="1" applyFill="1" applyBorder="1" applyAlignment="1" applyProtection="1">
      <alignment horizontal="center" vertical="center"/>
      <protection locked="0"/>
    </xf>
    <xf numFmtId="8" fontId="1" fillId="3" borderId="46" xfId="0" applyNumberFormat="1" applyFont="1" applyFill="1" applyBorder="1" applyAlignment="1">
      <alignment vertical="center"/>
    </xf>
    <xf numFmtId="8" fontId="1" fillId="3" borderId="32" xfId="0" applyNumberFormat="1" applyFont="1" applyFill="1" applyBorder="1" applyAlignment="1">
      <alignment vertical="center"/>
    </xf>
    <xf numFmtId="8" fontId="1" fillId="3" borderId="33" xfId="0" applyNumberFormat="1" applyFont="1" applyFill="1" applyBorder="1" applyAlignment="1">
      <alignment vertical="center"/>
    </xf>
    <xf numFmtId="164" fontId="1" fillId="3" borderId="34" xfId="1" applyNumberFormat="1" applyFont="1" applyFill="1" applyBorder="1" applyAlignment="1" applyProtection="1">
      <alignment horizontal="center" vertical="center"/>
      <protection locked="0"/>
    </xf>
    <xf numFmtId="6" fontId="1" fillId="0" borderId="40" xfId="0" applyNumberFormat="1" applyFont="1" applyBorder="1" applyAlignment="1" applyProtection="1">
      <alignment vertical="center"/>
      <protection locked="0"/>
    </xf>
    <xf numFmtId="6" fontId="1" fillId="3" borderId="23" xfId="0" applyNumberFormat="1" applyFont="1" applyFill="1" applyBorder="1" applyAlignment="1">
      <alignment vertical="center"/>
    </xf>
    <xf numFmtId="6" fontId="1" fillId="3" borderId="22" xfId="0" applyNumberFormat="1" applyFont="1" applyFill="1" applyBorder="1" applyAlignment="1">
      <alignment vertical="center"/>
    </xf>
    <xf numFmtId="164" fontId="1" fillId="3" borderId="16" xfId="1" applyNumberFormat="1" applyFont="1" applyFill="1" applyBorder="1" applyAlignment="1" applyProtection="1">
      <alignment horizontal="left" vertical="center"/>
      <protection locked="0"/>
    </xf>
    <xf numFmtId="6" fontId="1" fillId="0" borderId="21" xfId="0" applyNumberFormat="1" applyFont="1" applyBorder="1" applyAlignment="1" applyProtection="1">
      <alignment vertical="center"/>
      <protection locked="0"/>
    </xf>
    <xf numFmtId="6" fontId="1" fillId="3" borderId="44" xfId="0" applyNumberFormat="1" applyFont="1" applyFill="1" applyBorder="1" applyAlignment="1">
      <alignment vertical="center"/>
    </xf>
    <xf numFmtId="0" fontId="1" fillId="6" borderId="17" xfId="0" applyFont="1" applyFill="1" applyBorder="1" applyAlignment="1">
      <alignment horizontal="center" vertical="center"/>
    </xf>
    <xf numFmtId="6" fontId="1" fillId="6" borderId="47" xfId="0" applyNumberFormat="1" applyFont="1" applyFill="1" applyBorder="1" applyAlignment="1">
      <alignment vertical="center"/>
    </xf>
    <xf numFmtId="6" fontId="1" fillId="6" borderId="45" xfId="0" applyNumberFormat="1" applyFont="1" applyFill="1" applyBorder="1" applyAlignment="1">
      <alignment vertical="center"/>
    </xf>
    <xf numFmtId="0" fontId="1" fillId="3" borderId="68" xfId="0" applyFont="1" applyFill="1" applyBorder="1" applyAlignment="1">
      <alignment horizontal="left" vertical="center"/>
    </xf>
    <xf numFmtId="6" fontId="1" fillId="3" borderId="69" xfId="0" applyNumberFormat="1" applyFont="1" applyFill="1" applyBorder="1" applyAlignment="1">
      <alignment vertical="center"/>
    </xf>
    <xf numFmtId="6" fontId="1" fillId="3" borderId="70" xfId="0" applyNumberFormat="1" applyFont="1" applyFill="1" applyBorder="1" applyAlignment="1">
      <alignment vertical="center"/>
    </xf>
    <xf numFmtId="6" fontId="1" fillId="3" borderId="68" xfId="0" applyNumberFormat="1" applyFont="1" applyFill="1" applyBorder="1" applyAlignment="1">
      <alignment vertical="center"/>
    </xf>
    <xf numFmtId="164" fontId="1" fillId="3" borderId="68" xfId="1" applyNumberFormat="1" applyFont="1" applyFill="1" applyBorder="1" applyAlignment="1" applyProtection="1">
      <alignment horizontal="center" vertical="center"/>
    </xf>
    <xf numFmtId="164" fontId="1" fillId="3" borderId="71" xfId="1" applyNumberFormat="1" applyFont="1" applyFill="1" applyBorder="1" applyAlignment="1" applyProtection="1">
      <alignment horizontal="left" vertical="center"/>
      <protection locked="0"/>
    </xf>
    <xf numFmtId="164" fontId="1" fillId="3" borderId="34" xfId="1" applyNumberFormat="1" applyFont="1" applyFill="1" applyBorder="1" applyAlignment="1" applyProtection="1">
      <alignment horizontal="left" vertical="center"/>
      <protection locked="0"/>
    </xf>
    <xf numFmtId="0" fontId="2" fillId="2" borderId="48" xfId="0" applyFont="1" applyFill="1" applyBorder="1" applyAlignment="1">
      <alignment vertical="center"/>
    </xf>
    <xf numFmtId="0" fontId="2" fillId="2" borderId="49" xfId="0" applyFont="1" applyFill="1" applyBorder="1" applyAlignment="1">
      <alignment horizontal="left" vertical="center"/>
    </xf>
    <xf numFmtId="6" fontId="2" fillId="2" borderId="56" xfId="0" applyNumberFormat="1" applyFont="1" applyFill="1" applyBorder="1" applyAlignment="1">
      <alignment vertical="center"/>
    </xf>
    <xf numFmtId="6" fontId="2" fillId="2" borderId="57" xfId="0" applyNumberFormat="1" applyFont="1" applyFill="1" applyBorder="1" applyAlignment="1">
      <alignment vertical="center"/>
    </xf>
    <xf numFmtId="6" fontId="1" fillId="2" borderId="49" xfId="0" applyNumberFormat="1" applyFont="1" applyFill="1" applyBorder="1" applyAlignment="1">
      <alignment vertical="center"/>
    </xf>
    <xf numFmtId="164" fontId="1" fillId="2" borderId="49" xfId="1" applyNumberFormat="1" applyFont="1" applyFill="1" applyBorder="1" applyAlignment="1" applyProtection="1">
      <alignment horizontal="center" vertical="center"/>
    </xf>
    <xf numFmtId="164" fontId="1" fillId="2" borderId="52" xfId="1" applyNumberFormat="1" applyFont="1" applyFill="1" applyBorder="1" applyAlignment="1" applyProtection="1">
      <alignment horizontal="left" vertical="center"/>
      <protection locked="0"/>
    </xf>
    <xf numFmtId="5" fontId="1" fillId="0" borderId="73" xfId="0" applyNumberFormat="1" applyFont="1" applyBorder="1" applyAlignment="1">
      <alignment vertical="center"/>
    </xf>
    <xf numFmtId="5" fontId="1" fillId="0" borderId="63" xfId="0" applyNumberFormat="1" applyFont="1" applyBorder="1" applyAlignment="1">
      <alignment vertical="center"/>
    </xf>
    <xf numFmtId="0" fontId="1" fillId="0" borderId="58" xfId="0" applyFont="1" applyBorder="1" applyAlignment="1">
      <alignment horizontal="center" vertical="center"/>
    </xf>
    <xf numFmtId="0" fontId="1" fillId="0" borderId="58" xfId="0" quotePrefix="1" applyFont="1" applyBorder="1" applyAlignment="1">
      <alignment horizontal="center" vertical="center"/>
    </xf>
    <xf numFmtId="164" fontId="1" fillId="0" borderId="58" xfId="1" applyNumberFormat="1" applyFont="1" applyFill="1" applyBorder="1" applyAlignment="1" applyProtection="1">
      <alignment horizontal="center" vertical="center"/>
    </xf>
    <xf numFmtId="164" fontId="1" fillId="0" borderId="59" xfId="1" applyNumberFormat="1" applyFont="1" applyBorder="1" applyAlignment="1" applyProtection="1">
      <alignment horizontal="left" vertical="center"/>
      <protection locked="0"/>
    </xf>
    <xf numFmtId="0" fontId="1" fillId="3" borderId="6" xfId="0" applyFont="1" applyFill="1" applyBorder="1" applyAlignment="1">
      <alignment vertical="center"/>
    </xf>
    <xf numFmtId="0" fontId="1" fillId="3" borderId="18" xfId="0" applyFont="1" applyFill="1" applyBorder="1" applyAlignment="1">
      <alignment vertical="center"/>
    </xf>
    <xf numFmtId="0" fontId="1" fillId="3" borderId="47" xfId="0" applyFont="1" applyFill="1" applyBorder="1" applyAlignment="1">
      <alignment vertical="center"/>
    </xf>
    <xf numFmtId="37" fontId="1" fillId="3" borderId="45" xfId="0" applyNumberFormat="1" applyFont="1" applyFill="1" applyBorder="1" applyAlignment="1">
      <alignment vertical="center"/>
    </xf>
    <xf numFmtId="37" fontId="1" fillId="3" borderId="47" xfId="0" applyNumberFormat="1" applyFont="1" applyFill="1" applyBorder="1" applyAlignment="1">
      <alignment vertical="center"/>
    </xf>
    <xf numFmtId="0" fontId="1" fillId="3" borderId="18" xfId="0" quotePrefix="1" applyFont="1" applyFill="1" applyBorder="1" applyAlignment="1">
      <alignment horizontal="center" vertical="center"/>
    </xf>
    <xf numFmtId="164" fontId="1" fillId="3" borderId="43" xfId="1" applyNumberFormat="1" applyFont="1" applyFill="1" applyBorder="1" applyAlignment="1" applyProtection="1">
      <alignment horizontal="left" vertical="center"/>
      <protection locked="0"/>
    </xf>
    <xf numFmtId="0" fontId="2" fillId="0" borderId="6" xfId="0" applyFont="1" applyBorder="1" applyAlignment="1">
      <alignment vertical="center"/>
    </xf>
    <xf numFmtId="0" fontId="1" fillId="0" borderId="29" xfId="0" quotePrefix="1" applyFont="1" applyBorder="1" applyAlignment="1">
      <alignment horizontal="left" vertical="center"/>
    </xf>
    <xf numFmtId="0" fontId="1" fillId="3" borderId="30" xfId="0" applyFont="1" applyFill="1" applyBorder="1" applyAlignment="1">
      <alignment vertical="center"/>
    </xf>
    <xf numFmtId="0" fontId="1" fillId="3" borderId="35" xfId="0" applyFont="1" applyFill="1" applyBorder="1" applyAlignment="1">
      <alignment vertical="center"/>
    </xf>
    <xf numFmtId="37" fontId="1" fillId="3" borderId="27" xfId="0" applyNumberFormat="1" applyFont="1" applyFill="1" applyBorder="1" applyAlignment="1">
      <alignment vertical="center"/>
    </xf>
    <xf numFmtId="37" fontId="1" fillId="3" borderId="35" xfId="0" applyNumberFormat="1" applyFont="1" applyFill="1" applyBorder="1" applyAlignment="1">
      <alignment vertical="center"/>
    </xf>
    <xf numFmtId="0" fontId="1" fillId="0" borderId="6" xfId="0" quotePrefix="1" applyFont="1" applyBorder="1" applyAlignment="1">
      <alignment horizontal="left" vertical="center"/>
    </xf>
    <xf numFmtId="5" fontId="1" fillId="0" borderId="25" xfId="0" applyNumberFormat="1" applyFont="1" applyBorder="1" applyAlignment="1" applyProtection="1">
      <alignment vertical="center"/>
      <protection locked="0"/>
    </xf>
    <xf numFmtId="0" fontId="1" fillId="2" borderId="6" xfId="0" applyFont="1" applyFill="1" applyBorder="1" applyAlignment="1">
      <alignment horizontal="left" vertical="center"/>
    </xf>
    <xf numFmtId="0" fontId="1" fillId="2" borderId="17" xfId="0" quotePrefix="1" applyFont="1" applyFill="1" applyBorder="1" applyAlignment="1">
      <alignment horizontal="center" vertical="center"/>
    </xf>
    <xf numFmtId="6" fontId="1" fillId="4" borderId="24" xfId="0" applyNumberFormat="1" applyFont="1" applyFill="1" applyBorder="1" applyAlignment="1">
      <alignment vertical="center"/>
    </xf>
    <xf numFmtId="6" fontId="1" fillId="4" borderId="25" xfId="0" applyNumberFormat="1" applyFont="1" applyFill="1" applyBorder="1" applyAlignment="1">
      <alignment vertical="center"/>
    </xf>
    <xf numFmtId="0" fontId="24" fillId="3" borderId="6" xfId="0" applyFont="1" applyFill="1" applyBorder="1" applyAlignment="1">
      <alignment vertical="center"/>
    </xf>
    <xf numFmtId="5" fontId="1" fillId="3" borderId="20" xfId="0" applyNumberFormat="1" applyFont="1" applyFill="1" applyBorder="1" applyAlignment="1">
      <alignment vertical="center"/>
    </xf>
    <xf numFmtId="5" fontId="1" fillId="3" borderId="21" xfId="0" applyNumberFormat="1" applyFont="1" applyFill="1" applyBorder="1" applyAlignment="1">
      <alignment vertical="center"/>
    </xf>
    <xf numFmtId="6" fontId="1" fillId="3" borderId="17" xfId="0" applyNumberFormat="1" applyFont="1" applyFill="1" applyBorder="1" applyAlignment="1">
      <alignment vertical="center"/>
    </xf>
    <xf numFmtId="164" fontId="1" fillId="3" borderId="17" xfId="1" applyNumberFormat="1" applyFont="1" applyFill="1" applyBorder="1" applyAlignment="1" applyProtection="1">
      <alignment horizontal="center" vertical="center"/>
    </xf>
    <xf numFmtId="5" fontId="1" fillId="0" borderId="27" xfId="0" applyNumberFormat="1" applyFont="1" applyBorder="1" applyAlignment="1" applyProtection="1">
      <alignment vertical="center"/>
      <protection locked="0"/>
    </xf>
    <xf numFmtId="5" fontId="1" fillId="8" borderId="25" xfId="0" applyNumberFormat="1" applyFont="1" applyFill="1" applyBorder="1" applyAlignment="1" applyProtection="1">
      <alignment vertical="center"/>
      <protection locked="0"/>
    </xf>
    <xf numFmtId="0" fontId="24" fillId="0" borderId="29" xfId="0" applyFont="1" applyBorder="1" applyAlignment="1">
      <alignment horizontal="left" vertical="center"/>
    </xf>
    <xf numFmtId="0" fontId="24" fillId="0" borderId="6" xfId="0" applyFont="1" applyBorder="1" applyAlignment="1">
      <alignment horizontal="left" vertical="center"/>
    </xf>
    <xf numFmtId="0" fontId="1" fillId="0" borderId="6" xfId="0" applyFont="1" applyBorder="1" applyAlignment="1">
      <alignment horizontal="left" vertical="center"/>
    </xf>
    <xf numFmtId="0" fontId="1" fillId="0" borderId="17" xfId="0" quotePrefix="1" applyFont="1" applyBorder="1" applyAlignment="1">
      <alignment horizontal="center" vertical="center"/>
    </xf>
    <xf numFmtId="0" fontId="1" fillId="2" borderId="48" xfId="0" applyFont="1" applyFill="1" applyBorder="1" applyAlignment="1">
      <alignment vertical="center"/>
    </xf>
    <xf numFmtId="0" fontId="1" fillId="2" borderId="48" xfId="0" quotePrefix="1" applyFont="1" applyFill="1" applyBorder="1" applyAlignment="1">
      <alignment horizontal="left" vertical="center"/>
    </xf>
    <xf numFmtId="0" fontId="1" fillId="2" borderId="49" xfId="0" quotePrefix="1" applyFont="1" applyFill="1" applyBorder="1" applyAlignment="1">
      <alignment horizontal="center" vertical="center"/>
    </xf>
    <xf numFmtId="6" fontId="1" fillId="4" borderId="50" xfId="0" applyNumberFormat="1" applyFont="1" applyFill="1" applyBorder="1" applyAlignment="1">
      <alignment vertical="center"/>
    </xf>
    <xf numFmtId="6" fontId="1" fillId="4" borderId="51" xfId="0" applyNumberFormat="1" applyFont="1" applyFill="1" applyBorder="1" applyAlignment="1">
      <alignment vertical="center"/>
    </xf>
    <xf numFmtId="0" fontId="1" fillId="3" borderId="29" xfId="0" applyFont="1" applyFill="1" applyBorder="1" applyAlignment="1">
      <alignment vertical="center"/>
    </xf>
    <xf numFmtId="0" fontId="1" fillId="3" borderId="30" xfId="0" applyFont="1" applyFill="1" applyBorder="1" applyAlignment="1">
      <alignment horizontal="center" vertical="center"/>
    </xf>
    <xf numFmtId="5" fontId="1" fillId="3" borderId="32" xfId="0" applyNumberFormat="1" applyFont="1" applyFill="1" applyBorder="1" applyAlignment="1">
      <alignment vertical="center"/>
    </xf>
    <xf numFmtId="5" fontId="1" fillId="3" borderId="31" xfId="0" applyNumberFormat="1" applyFont="1" applyFill="1" applyBorder="1" applyAlignment="1">
      <alignment vertical="center"/>
    </xf>
    <xf numFmtId="6" fontId="1" fillId="3" borderId="30" xfId="0" applyNumberFormat="1" applyFont="1" applyFill="1" applyBorder="1" applyAlignment="1">
      <alignment vertical="center"/>
    </xf>
    <xf numFmtId="164" fontId="1" fillId="3" borderId="30" xfId="1" applyNumberFormat="1" applyFont="1" applyFill="1" applyBorder="1" applyAlignment="1" applyProtection="1">
      <alignment horizontal="center" vertical="center"/>
    </xf>
    <xf numFmtId="5" fontId="1" fillId="0" borderId="26" xfId="0" applyNumberFormat="1" applyFont="1" applyBorder="1" applyAlignment="1" applyProtection="1">
      <alignment vertical="center"/>
      <protection locked="0"/>
    </xf>
    <xf numFmtId="0" fontId="1" fillId="2" borderId="6" xfId="0" quotePrefix="1" applyFont="1" applyFill="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pplyProtection="1">
      <alignment horizontal="left" vertical="center"/>
      <protection locked="0"/>
    </xf>
    <xf numFmtId="0" fontId="1" fillId="2" borderId="6" xfId="0" applyFont="1" applyFill="1" applyBorder="1" applyAlignment="1" applyProtection="1">
      <alignment vertical="center"/>
      <protection locked="0"/>
    </xf>
    <xf numFmtId="0" fontId="2" fillId="2" borderId="48" xfId="0" applyFont="1" applyFill="1" applyBorder="1" applyAlignment="1">
      <alignment horizontal="left" vertical="center"/>
    </xf>
    <xf numFmtId="0" fontId="2" fillId="2" borderId="105" xfId="0" applyFont="1" applyFill="1" applyBorder="1" applyAlignment="1">
      <alignment horizontal="center" vertical="center"/>
    </xf>
    <xf numFmtId="6" fontId="2" fillId="2" borderId="50" xfId="0" applyNumberFormat="1" applyFont="1" applyFill="1" applyBorder="1" applyAlignment="1">
      <alignment vertical="center"/>
    </xf>
    <xf numFmtId="6" fontId="2" fillId="2" borderId="51" xfId="0" applyNumberFormat="1" applyFont="1" applyFill="1" applyBorder="1" applyAlignment="1">
      <alignment vertical="center"/>
    </xf>
    <xf numFmtId="6" fontId="2" fillId="2" borderId="49" xfId="0" applyNumberFormat="1" applyFont="1" applyFill="1" applyBorder="1" applyAlignment="1">
      <alignment vertical="center"/>
    </xf>
    <xf numFmtId="164" fontId="2" fillId="2" borderId="49" xfId="1" applyNumberFormat="1" applyFont="1" applyFill="1" applyBorder="1" applyAlignment="1" applyProtection="1">
      <alignment horizontal="center" vertical="center"/>
    </xf>
    <xf numFmtId="0" fontId="25" fillId="0" borderId="0" xfId="0" applyFont="1" applyAlignment="1">
      <alignment horizontal="center" vertical="center"/>
    </xf>
    <xf numFmtId="6" fontId="1" fillId="0" borderId="0" xfId="0" applyNumberFormat="1" applyFont="1" applyAlignment="1">
      <alignment vertical="center"/>
    </xf>
    <xf numFmtId="5" fontId="1" fillId="0" borderId="0" xfId="0" applyNumberFormat="1"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right" vertical="center"/>
    </xf>
    <xf numFmtId="6" fontId="2" fillId="5" borderId="75" xfId="0" applyNumberFormat="1" applyFont="1" applyFill="1" applyBorder="1" applyAlignment="1">
      <alignment vertical="center"/>
    </xf>
    <xf numFmtId="6" fontId="2" fillId="5" borderId="76" xfId="0" applyNumberFormat="1" applyFont="1" applyFill="1" applyBorder="1" applyAlignment="1">
      <alignment vertical="center"/>
    </xf>
    <xf numFmtId="6" fontId="2" fillId="5" borderId="77" xfId="0" applyNumberFormat="1" applyFont="1" applyFill="1" applyBorder="1" applyAlignment="1">
      <alignment vertical="center"/>
    </xf>
    <xf numFmtId="6" fontId="2" fillId="3" borderId="10" xfId="0" applyNumberFormat="1" applyFont="1" applyFill="1" applyBorder="1" applyAlignment="1">
      <alignment vertical="center"/>
    </xf>
    <xf numFmtId="6" fontId="2" fillId="3" borderId="11" xfId="0" applyNumberFormat="1" applyFont="1" applyFill="1" applyBorder="1" applyAlignment="1">
      <alignment vertical="center"/>
    </xf>
    <xf numFmtId="0" fontId="2" fillId="7" borderId="102" xfId="0" applyFont="1" applyFill="1" applyBorder="1" applyAlignment="1">
      <alignment horizontal="center" vertical="center"/>
    </xf>
    <xf numFmtId="6" fontId="2" fillId="0" borderId="82" xfId="0" applyNumberFormat="1" applyFont="1" applyBorder="1" applyAlignment="1" applyProtection="1">
      <alignment vertical="center"/>
      <protection locked="0"/>
    </xf>
    <xf numFmtId="6" fontId="2" fillId="6" borderId="81" xfId="0" applyNumberFormat="1" applyFont="1" applyFill="1" applyBorder="1" applyAlignment="1">
      <alignment vertical="center"/>
    </xf>
    <xf numFmtId="6" fontId="2" fillId="0" borderId="81" xfId="0" applyNumberFormat="1" applyFont="1" applyBorder="1" applyAlignment="1" applyProtection="1">
      <alignment vertical="center"/>
      <protection locked="0"/>
    </xf>
    <xf numFmtId="6" fontId="2" fillId="6" borderId="83" xfId="0" applyNumberFormat="1" applyFont="1" applyFill="1" applyBorder="1" applyAlignment="1">
      <alignment vertical="center"/>
    </xf>
    <xf numFmtId="6" fontId="2" fillId="3" borderId="12" xfId="0" applyNumberFormat="1" applyFont="1" applyFill="1" applyBorder="1" applyAlignment="1">
      <alignment vertical="center"/>
    </xf>
    <xf numFmtId="6" fontId="2" fillId="3" borderId="13" xfId="0" applyNumberFormat="1" applyFont="1" applyFill="1" applyBorder="1" applyAlignment="1">
      <alignment vertical="center"/>
    </xf>
    <xf numFmtId="9" fontId="2" fillId="7" borderId="103" xfId="0" applyNumberFormat="1" applyFont="1" applyFill="1" applyBorder="1" applyAlignment="1">
      <alignment horizontal="center" vertical="center"/>
    </xf>
    <xf numFmtId="6" fontId="2" fillId="5" borderId="78" xfId="0" applyNumberFormat="1" applyFont="1" applyFill="1" applyBorder="1" applyAlignment="1">
      <alignment vertical="center"/>
    </xf>
    <xf numFmtId="6" fontId="2" fillId="5" borderId="79" xfId="0" applyNumberFormat="1" applyFont="1" applyFill="1" applyBorder="1" applyAlignment="1">
      <alignment vertical="center"/>
    </xf>
    <xf numFmtId="6" fontId="2" fillId="5" borderId="80" xfId="0" applyNumberFormat="1" applyFont="1" applyFill="1" applyBorder="1" applyAlignment="1">
      <alignment vertical="center"/>
    </xf>
    <xf numFmtId="6" fontId="2" fillId="3" borderId="14" xfId="0" applyNumberFormat="1" applyFont="1" applyFill="1" applyBorder="1" applyAlignment="1">
      <alignment vertical="center"/>
    </xf>
    <xf numFmtId="6" fontId="2" fillId="3" borderId="15" xfId="0" applyNumberFormat="1" applyFont="1" applyFill="1" applyBorder="1" applyAlignment="1">
      <alignment vertical="center"/>
    </xf>
    <xf numFmtId="0" fontId="2" fillId="0" borderId="0" xfId="0" applyFont="1" applyAlignment="1">
      <alignment horizontal="center" vertical="center"/>
    </xf>
    <xf numFmtId="6" fontId="2" fillId="0" borderId="0" xfId="0" applyNumberFormat="1" applyFont="1" applyAlignment="1">
      <alignment vertical="center"/>
    </xf>
    <xf numFmtId="6" fontId="2" fillId="0" borderId="0" xfId="0" quotePrefix="1" applyNumberFormat="1" applyFont="1" applyAlignment="1">
      <alignment horizontal="right" vertical="center"/>
    </xf>
    <xf numFmtId="0" fontId="2" fillId="9" borderId="0" xfId="0" applyFont="1" applyFill="1" applyAlignment="1">
      <alignment horizontal="center" vertical="center" wrapText="1"/>
    </xf>
    <xf numFmtId="0" fontId="2" fillId="9" borderId="0" xfId="0" applyFont="1" applyFill="1" applyAlignment="1">
      <alignment horizontal="center" vertical="center"/>
    </xf>
    <xf numFmtId="0" fontId="2" fillId="0" borderId="1" xfId="0" applyFont="1" applyBorder="1" applyAlignment="1">
      <alignment horizontal="center" vertical="center" wrapText="1"/>
    </xf>
    <xf numFmtId="0" fontId="2" fillId="0" borderId="89" xfId="0" applyFont="1" applyBorder="1" applyAlignment="1">
      <alignment horizontal="center" vertical="center"/>
    </xf>
    <xf numFmtId="0" fontId="1" fillId="0" borderId="0" xfId="0" applyFont="1" applyAlignment="1">
      <alignment horizontal="right" vertical="center" wrapText="1"/>
    </xf>
    <xf numFmtId="0" fontId="22" fillId="0" borderId="0" xfId="0" applyFont="1" applyAlignment="1">
      <alignment vertical="center" wrapText="1"/>
    </xf>
    <xf numFmtId="0" fontId="22" fillId="0" borderId="59" xfId="0" applyFont="1" applyBorder="1" applyAlignment="1">
      <alignment vertical="center" wrapText="1"/>
    </xf>
    <xf numFmtId="0" fontId="2" fillId="12" borderId="1" xfId="0" applyFont="1" applyFill="1" applyBorder="1" applyAlignment="1">
      <alignment horizontal="center" vertical="center"/>
    </xf>
    <xf numFmtId="0" fontId="2" fillId="12" borderId="89" xfId="0" applyFont="1" applyFill="1" applyBorder="1" applyAlignment="1">
      <alignment horizontal="center" vertical="center"/>
    </xf>
    <xf numFmtId="0" fontId="2" fillId="12" borderId="101" xfId="0" applyFont="1" applyFill="1" applyBorder="1" applyAlignment="1">
      <alignment horizontal="center" vertical="center"/>
    </xf>
    <xf numFmtId="0" fontId="2" fillId="12" borderId="99" xfId="0" applyFont="1" applyFill="1" applyBorder="1" applyAlignment="1">
      <alignment horizontal="center" vertical="center"/>
    </xf>
    <xf numFmtId="0" fontId="1" fillId="0" borderId="95" xfId="0" quotePrefix="1" applyFont="1" applyBorder="1" applyAlignment="1">
      <alignment horizontal="center" vertical="center" wrapText="1"/>
    </xf>
    <xf numFmtId="0" fontId="1" fillId="0" borderId="97" xfId="0" applyFont="1" applyBorder="1" applyAlignment="1">
      <alignment horizontal="center" vertical="center" wrapText="1"/>
    </xf>
    <xf numFmtId="0" fontId="1" fillId="0" borderId="96" xfId="0" applyFont="1" applyBorder="1" applyAlignment="1">
      <alignment horizontal="center" vertical="center" wrapText="1"/>
    </xf>
    <xf numFmtId="0" fontId="2" fillId="10" borderId="1" xfId="0" applyFont="1" applyFill="1" applyBorder="1" applyAlignment="1">
      <alignment horizontal="center" vertical="center"/>
    </xf>
    <xf numFmtId="0" fontId="2" fillId="10" borderId="89" xfId="0" applyFont="1" applyFill="1" applyBorder="1" applyAlignment="1">
      <alignment horizontal="center" vertical="center"/>
    </xf>
    <xf numFmtId="0" fontId="2" fillId="10" borderId="101" xfId="0" applyFont="1" applyFill="1" applyBorder="1" applyAlignment="1">
      <alignment horizontal="center" vertical="center"/>
    </xf>
    <xf numFmtId="0" fontId="2" fillId="10" borderId="99" xfId="0" applyFont="1" applyFill="1" applyBorder="1" applyAlignment="1">
      <alignment horizontal="center" vertical="center"/>
    </xf>
    <xf numFmtId="0" fontId="1" fillId="0" borderId="3" xfId="0" quotePrefix="1" applyFont="1" applyBorder="1" applyAlignment="1">
      <alignment horizontal="center" vertical="center" wrapText="1"/>
    </xf>
    <xf numFmtId="0" fontId="1" fillId="0" borderId="0" xfId="0" applyFont="1" applyAlignment="1">
      <alignment horizontal="center" vertical="center" wrapText="1"/>
    </xf>
    <xf numFmtId="0" fontId="1" fillId="0" borderId="90"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93" xfId="0" applyFont="1" applyBorder="1" applyAlignment="1">
      <alignment horizontal="center" vertical="center" wrapText="1"/>
    </xf>
    <xf numFmtId="0" fontId="2" fillId="9" borderId="85" xfId="0" quotePrefix="1" applyFont="1" applyFill="1" applyBorder="1" applyAlignment="1">
      <alignment horizontal="center" vertical="center" wrapText="1"/>
    </xf>
    <xf numFmtId="0" fontId="2" fillId="9" borderId="59" xfId="0" applyFont="1" applyFill="1" applyBorder="1" applyAlignment="1">
      <alignment horizontal="center" vertical="center" wrapText="1"/>
    </xf>
    <xf numFmtId="0" fontId="2" fillId="9" borderId="86" xfId="0" applyFont="1" applyFill="1" applyBorder="1" applyAlignment="1">
      <alignment horizontal="center" vertical="center" wrapText="1"/>
    </xf>
    <xf numFmtId="0" fontId="2" fillId="0" borderId="29" xfId="0" quotePrefix="1" applyFont="1" applyBorder="1" applyAlignment="1">
      <alignment horizontal="left" vertical="center"/>
    </xf>
    <xf numFmtId="0" fontId="2" fillId="0" borderId="0" xfId="0" quotePrefix="1" applyFont="1" applyAlignment="1">
      <alignment horizontal="left" vertical="center"/>
    </xf>
    <xf numFmtId="0" fontId="2" fillId="0" borderId="87" xfId="0" applyFont="1" applyBorder="1" applyAlignment="1">
      <alignment horizontal="center" vertical="center" wrapText="1"/>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3" xfId="0" quotePrefix="1" applyFont="1" applyBorder="1" applyAlignment="1">
      <alignment horizontal="center" vertical="center"/>
    </xf>
    <xf numFmtId="0" fontId="2" fillId="0" borderId="89" xfId="0" quotePrefix="1" applyFont="1" applyBorder="1" applyAlignment="1">
      <alignment horizontal="center" vertical="center"/>
    </xf>
    <xf numFmtId="0" fontId="2" fillId="0" borderId="0" xfId="0" quotePrefix="1" applyFont="1" applyAlignment="1">
      <alignment horizontal="center" vertical="center"/>
    </xf>
    <xf numFmtId="0" fontId="2" fillId="0" borderId="59" xfId="0" quotePrefix="1" applyFont="1" applyBorder="1" applyAlignment="1">
      <alignment horizontal="center" vertical="center"/>
    </xf>
    <xf numFmtId="0" fontId="2" fillId="0" borderId="90" xfId="0" quotePrefix="1" applyFont="1" applyBorder="1" applyAlignment="1">
      <alignment horizontal="center" vertical="center"/>
    </xf>
    <xf numFmtId="0" fontId="2" fillId="0" borderId="86" xfId="0" quotePrefix="1" applyFont="1" applyBorder="1" applyAlignment="1">
      <alignment horizontal="center" vertical="center"/>
    </xf>
    <xf numFmtId="0" fontId="2" fillId="0" borderId="94" xfId="0" applyFont="1" applyBorder="1" applyAlignment="1">
      <alignment horizontal="left" vertical="center"/>
    </xf>
    <xf numFmtId="0" fontId="2" fillId="0" borderId="0" xfId="0" applyFont="1" applyAlignment="1">
      <alignment horizontal="left" vertical="center"/>
    </xf>
    <xf numFmtId="0" fontId="2" fillId="11" borderId="3" xfId="0" quotePrefix="1" applyFont="1" applyFill="1" applyBorder="1" applyAlignment="1">
      <alignment horizontal="center" vertical="center"/>
    </xf>
    <xf numFmtId="0" fontId="2" fillId="11" borderId="89" xfId="0" applyFont="1" applyFill="1" applyBorder="1" applyAlignment="1">
      <alignment horizontal="center" vertical="center"/>
    </xf>
    <xf numFmtId="0" fontId="2" fillId="11" borderId="98" xfId="0" applyFont="1" applyFill="1" applyBorder="1" applyAlignment="1">
      <alignment horizontal="center" vertical="center"/>
    </xf>
    <xf numFmtId="0" fontId="2" fillId="11" borderId="99" xfId="0" applyFont="1" applyFill="1" applyBorder="1" applyAlignment="1">
      <alignment horizontal="center" vertical="center"/>
    </xf>
    <xf numFmtId="0" fontId="2" fillId="0" borderId="100" xfId="0" applyFont="1" applyBorder="1" applyAlignment="1">
      <alignment horizontal="center" vertical="center"/>
    </xf>
    <xf numFmtId="0" fontId="1" fillId="0" borderId="0" xfId="0" applyFont="1" applyAlignment="1" applyProtection="1">
      <alignment horizontal="center" vertical="center" wrapText="1"/>
    </xf>
    <xf numFmtId="0" fontId="2" fillId="0" borderId="148" xfId="2" applyFont="1" applyFill="1" applyBorder="1" applyAlignment="1" applyProtection="1">
      <alignment horizontal="left" vertical="center"/>
    </xf>
    <xf numFmtId="0" fontId="2" fillId="0" borderId="149" xfId="2" applyFont="1" applyFill="1" applyBorder="1" applyAlignment="1" applyProtection="1">
      <alignment horizontal="left" vertical="center"/>
    </xf>
    <xf numFmtId="0" fontId="2" fillId="0" borderId="155" xfId="0" applyFont="1" applyFill="1" applyBorder="1" applyAlignment="1" applyProtection="1">
      <alignment horizontal="left" vertical="center"/>
    </xf>
    <xf numFmtId="0" fontId="2" fillId="0" borderId="137" xfId="0" applyFont="1" applyFill="1" applyBorder="1" applyAlignment="1" applyProtection="1">
      <alignment horizontal="left" vertical="center"/>
    </xf>
    <xf numFmtId="0" fontId="1" fillId="0" borderId="127"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157" xfId="0" applyFont="1" applyFill="1" applyBorder="1" applyAlignment="1" applyProtection="1">
      <alignment horizontal="left" vertical="center"/>
    </xf>
    <xf numFmtId="0" fontId="1" fillId="0" borderId="158" xfId="0" applyFont="1" applyFill="1" applyBorder="1" applyAlignment="1" applyProtection="1">
      <alignment horizontal="left" vertical="center"/>
    </xf>
    <xf numFmtId="0" fontId="1" fillId="0" borderId="159" xfId="0" applyFont="1" applyFill="1" applyBorder="1" applyAlignment="1" applyProtection="1">
      <alignment horizontal="left" vertical="center"/>
    </xf>
    <xf numFmtId="0" fontId="1" fillId="0" borderId="160" xfId="0" applyFont="1" applyFill="1" applyBorder="1" applyAlignment="1" applyProtection="1">
      <alignment horizontal="left" vertical="center"/>
    </xf>
    <xf numFmtId="0" fontId="1" fillId="0" borderId="161" xfId="0" applyFont="1" applyFill="1" applyBorder="1" applyAlignment="1" applyProtection="1">
      <alignment horizontal="left" vertical="center"/>
    </xf>
    <xf numFmtId="0" fontId="1" fillId="0" borderId="162" xfId="0" applyFont="1" applyFill="1" applyBorder="1" applyAlignment="1" applyProtection="1">
      <alignment horizontal="left" vertical="center"/>
    </xf>
    <xf numFmtId="49" fontId="16" fillId="16" borderId="125" xfId="2" applyNumberFormat="1" applyFont="1" applyFill="1" applyBorder="1" applyAlignment="1" applyProtection="1">
      <alignment horizontal="center" vertical="center" wrapText="1"/>
    </xf>
    <xf numFmtId="1" fontId="2" fillId="17" borderId="127" xfId="0" applyNumberFormat="1" applyFont="1" applyFill="1" applyBorder="1" applyAlignment="1" applyProtection="1">
      <alignment horizontal="center"/>
    </xf>
    <xf numFmtId="1" fontId="2" fillId="17" borderId="128" xfId="0" applyNumberFormat="1" applyFont="1" applyFill="1" applyBorder="1" applyAlignment="1" applyProtection="1">
      <alignment horizontal="center"/>
    </xf>
    <xf numFmtId="49" fontId="16" fillId="10" borderId="125" xfId="2" applyNumberFormat="1" applyFont="1" applyFill="1" applyBorder="1" applyAlignment="1" applyProtection="1">
      <alignment horizontal="center" vertical="center" wrapText="1"/>
    </xf>
    <xf numFmtId="1" fontId="2" fillId="17" borderId="131" xfId="0" applyNumberFormat="1" applyFont="1" applyFill="1" applyBorder="1" applyAlignment="1" applyProtection="1">
      <alignment horizontal="center" vertical="center" wrapText="1"/>
    </xf>
    <xf numFmtId="1" fontId="2" fillId="17" borderId="132" xfId="0" applyNumberFormat="1" applyFont="1" applyFill="1" applyBorder="1" applyAlignment="1" applyProtection="1">
      <alignment horizontal="center" vertical="center" wrapText="1"/>
    </xf>
    <xf numFmtId="0" fontId="16" fillId="10" borderId="125" xfId="4" applyFont="1" applyFill="1" applyBorder="1" applyAlignment="1" applyProtection="1">
      <alignment horizontal="center" vertical="center" wrapText="1"/>
    </xf>
    <xf numFmtId="49" fontId="16" fillId="15" borderId="125" xfId="2" applyNumberFormat="1" applyFont="1" applyFill="1" applyBorder="1" applyAlignment="1" applyProtection="1">
      <alignment horizontal="center" vertical="center" wrapText="1"/>
    </xf>
    <xf numFmtId="49" fontId="16" fillId="16" borderId="129" xfId="2" applyNumberFormat="1" applyFont="1" applyFill="1" applyBorder="1" applyAlignment="1" applyProtection="1">
      <alignment horizontal="center" vertical="center" wrapText="1"/>
    </xf>
    <xf numFmtId="49" fontId="16" fillId="16" borderId="130" xfId="2" applyNumberFormat="1" applyFont="1" applyFill="1" applyBorder="1" applyAlignment="1" applyProtection="1">
      <alignment horizontal="center" vertical="center" wrapText="1"/>
    </xf>
    <xf numFmtId="0" fontId="12" fillId="14" borderId="120" xfId="2" applyFont="1" applyFill="1" applyBorder="1" applyAlignment="1" applyProtection="1">
      <alignment horizontal="center" vertical="center" wrapText="1"/>
    </xf>
    <xf numFmtId="0" fontId="12" fillId="14" borderId="121" xfId="2" applyFont="1" applyFill="1" applyBorder="1" applyAlignment="1" applyProtection="1">
      <alignment horizontal="center" vertical="center" wrapText="1"/>
    </xf>
    <xf numFmtId="0" fontId="12" fillId="14" borderId="127" xfId="2" applyFont="1" applyFill="1" applyBorder="1" applyAlignment="1" applyProtection="1">
      <alignment horizontal="center" vertical="center" wrapText="1"/>
    </xf>
    <xf numFmtId="0" fontId="12" fillId="14" borderId="128" xfId="2" applyFont="1" applyFill="1" applyBorder="1" applyAlignment="1" applyProtection="1">
      <alignment horizontal="center" vertical="center" wrapText="1"/>
    </xf>
    <xf numFmtId="49" fontId="16" fillId="14" borderId="126" xfId="2" applyNumberFormat="1" applyFont="1" applyFill="1" applyBorder="1" applyAlignment="1" applyProtection="1">
      <alignment horizontal="center" vertical="center" wrapText="1"/>
    </xf>
    <xf numFmtId="49" fontId="16" fillId="9" borderId="125" xfId="2" applyNumberFormat="1" applyFont="1" applyFill="1" applyBorder="1" applyAlignment="1" applyProtection="1">
      <alignment horizontal="center" vertical="center"/>
    </xf>
    <xf numFmtId="49" fontId="16" fillId="9" borderId="122" xfId="2" applyNumberFormat="1" applyFont="1" applyFill="1" applyBorder="1" applyAlignment="1" applyProtection="1">
      <alignment horizontal="center" vertical="center" wrapText="1"/>
    </xf>
    <xf numFmtId="49" fontId="16" fillId="9" borderId="123" xfId="2" applyNumberFormat="1" applyFont="1" applyFill="1" applyBorder="1" applyAlignment="1" applyProtection="1">
      <alignment horizontal="center" vertical="center" wrapText="1"/>
    </xf>
    <xf numFmtId="49" fontId="16" fillId="9" borderId="124" xfId="2" applyNumberFormat="1" applyFont="1" applyFill="1" applyBorder="1" applyAlignment="1" applyProtection="1">
      <alignment horizontal="center" vertical="center" wrapText="1"/>
    </xf>
    <xf numFmtId="49" fontId="16" fillId="9" borderId="125" xfId="2" applyNumberFormat="1" applyFont="1" applyFill="1" applyBorder="1" applyAlignment="1" applyProtection="1">
      <alignment horizontal="center" vertical="center" wrapText="1"/>
    </xf>
    <xf numFmtId="49" fontId="15" fillId="9" borderId="122" xfId="2" applyNumberFormat="1" applyFont="1" applyFill="1" applyBorder="1" applyAlignment="1" applyProtection="1">
      <alignment horizontal="center" vertical="center"/>
    </xf>
    <xf numFmtId="49" fontId="15" fillId="9" borderId="123" xfId="2" applyNumberFormat="1" applyFont="1" applyFill="1" applyBorder="1" applyAlignment="1" applyProtection="1">
      <alignment horizontal="center" vertical="center"/>
    </xf>
    <xf numFmtId="49" fontId="15" fillId="9" borderId="124" xfId="2" applyNumberFormat="1" applyFont="1" applyFill="1" applyBorder="1" applyAlignment="1" applyProtection="1">
      <alignment horizontal="center" vertical="center"/>
    </xf>
    <xf numFmtId="49" fontId="15" fillId="9" borderId="122" xfId="2" applyNumberFormat="1" applyFont="1" applyFill="1" applyBorder="1" applyAlignment="1" applyProtection="1">
      <alignment horizontal="center" vertical="center" wrapText="1"/>
    </xf>
    <xf numFmtId="49" fontId="15" fillId="9" borderId="123" xfId="2" applyNumberFormat="1" applyFont="1" applyFill="1" applyBorder="1" applyAlignment="1" applyProtection="1">
      <alignment horizontal="center" vertical="center" wrapText="1"/>
    </xf>
    <xf numFmtId="49" fontId="15" fillId="9" borderId="124" xfId="2" applyNumberFormat="1" applyFont="1" applyFill="1" applyBorder="1" applyAlignment="1" applyProtection="1">
      <alignment horizontal="center" vertical="center" wrapText="1"/>
    </xf>
    <xf numFmtId="49" fontId="15" fillId="13" borderId="125" xfId="2" applyNumberFormat="1" applyFont="1" applyFill="1" applyBorder="1" applyAlignment="1" applyProtection="1">
      <alignment horizontal="center" vertical="center"/>
    </xf>
    <xf numFmtId="10" fontId="15" fillId="13" borderId="125" xfId="3" applyNumberFormat="1" applyFont="1" applyFill="1" applyBorder="1" applyAlignment="1" applyProtection="1">
      <alignment horizontal="center" vertical="center" wrapText="1"/>
    </xf>
  </cellXfs>
  <cellStyles count="6">
    <cellStyle name="Comma 3 2" xfId="5"/>
    <cellStyle name="Normal" xfId="0" builtinId="0"/>
    <cellStyle name="Normal 13" xfId="4"/>
    <cellStyle name="Normal 3" xfId="2"/>
    <cellStyle name="Percent" xfId="1" builtinId="5"/>
    <cellStyle name="Percent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E10" sqref="E10"/>
    </sheetView>
  </sheetViews>
  <sheetFormatPr defaultColWidth="8.90625" defaultRowHeight="15"/>
  <cols>
    <col min="1" max="1" width="13.54296875" style="8" customWidth="1"/>
    <col min="2" max="2" width="43.453125" style="8" customWidth="1"/>
    <col min="3" max="16384" width="8.90625" style="8"/>
  </cols>
  <sheetData>
    <row r="1" spans="1:2" s="29" customFormat="1" ht="17.399999999999999">
      <c r="A1" s="29" t="s">
        <v>186</v>
      </c>
      <c r="B1" s="29" t="s">
        <v>187</v>
      </c>
    </row>
    <row r="2" spans="1:2" ht="15.6">
      <c r="A2" s="27" t="s">
        <v>202</v>
      </c>
      <c r="B2" s="30" t="s">
        <v>192</v>
      </c>
    </row>
    <row r="3" spans="1:2" ht="54" customHeight="1">
      <c r="B3" s="28" t="s">
        <v>197</v>
      </c>
    </row>
    <row r="4" spans="1:2">
      <c r="B4" s="28"/>
    </row>
    <row r="5" spans="1:2" ht="15.6">
      <c r="A5" s="27" t="s">
        <v>188</v>
      </c>
      <c r="B5" s="30" t="s">
        <v>193</v>
      </c>
    </row>
    <row r="6" spans="1:2" ht="54" customHeight="1">
      <c r="B6" s="28" t="s">
        <v>198</v>
      </c>
    </row>
    <row r="7" spans="1:2">
      <c r="B7" s="28"/>
    </row>
    <row r="8" spans="1:2" ht="15.6">
      <c r="A8" s="27" t="s">
        <v>189</v>
      </c>
      <c r="B8" s="30" t="s">
        <v>194</v>
      </c>
    </row>
    <row r="9" spans="1:2" ht="54" customHeight="1">
      <c r="B9" s="28" t="s">
        <v>199</v>
      </c>
    </row>
    <row r="10" spans="1:2">
      <c r="B10" s="28"/>
    </row>
    <row r="11" spans="1:2" ht="15.6">
      <c r="A11" s="27" t="s">
        <v>190</v>
      </c>
      <c r="B11" s="30" t="s">
        <v>195</v>
      </c>
    </row>
    <row r="12" spans="1:2" ht="54" customHeight="1">
      <c r="B12" s="28" t="s">
        <v>201</v>
      </c>
    </row>
    <row r="13" spans="1:2">
      <c r="B13" s="28"/>
    </row>
    <row r="14" spans="1:2" ht="15.6">
      <c r="A14" s="27" t="s">
        <v>191</v>
      </c>
      <c r="B14" s="30" t="s">
        <v>196</v>
      </c>
    </row>
    <row r="15" spans="1:2" ht="39" customHeight="1">
      <c r="B15" s="28"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34" sqref="A34"/>
    </sheetView>
  </sheetViews>
  <sheetFormatPr defaultColWidth="8.90625" defaultRowHeight="15"/>
  <cols>
    <col min="1" max="1" width="82" customWidth="1"/>
  </cols>
  <sheetData>
    <row r="1" spans="1:1" ht="15.6">
      <c r="A1" s="1" t="s">
        <v>162</v>
      </c>
    </row>
    <row r="3" spans="1:1" ht="15.6">
      <c r="A3" s="1" t="s">
        <v>161</v>
      </c>
    </row>
    <row r="4" spans="1:1" ht="15.6">
      <c r="A4" s="1"/>
    </row>
    <row r="5" spans="1:1">
      <c r="A5" s="2" t="s">
        <v>160</v>
      </c>
    </row>
    <row r="6" spans="1:1">
      <c r="A6" s="2"/>
    </row>
    <row r="7" spans="1:1">
      <c r="A7" s="2" t="s">
        <v>164</v>
      </c>
    </row>
    <row r="8" spans="1:1">
      <c r="A8" s="2"/>
    </row>
    <row r="9" spans="1:1">
      <c r="A9" s="3" t="s">
        <v>165</v>
      </c>
    </row>
    <row r="10" spans="1:1">
      <c r="A10" s="3"/>
    </row>
    <row r="11" spans="1:1">
      <c r="A11" s="3" t="s">
        <v>166</v>
      </c>
    </row>
    <row r="12" spans="1:1">
      <c r="A12" s="3"/>
    </row>
    <row r="13" spans="1:1">
      <c r="A13" s="4" t="s">
        <v>184</v>
      </c>
    </row>
    <row r="14" spans="1:1">
      <c r="A14" s="2"/>
    </row>
    <row r="15" spans="1:1">
      <c r="A15" s="4" t="s">
        <v>167</v>
      </c>
    </row>
    <row r="16" spans="1:1">
      <c r="A16" s="2"/>
    </row>
    <row r="17" spans="1:1" ht="28.8">
      <c r="A17" s="5" t="s">
        <v>159</v>
      </c>
    </row>
    <row r="18" spans="1:1">
      <c r="A18" s="2"/>
    </row>
    <row r="19" spans="1:1">
      <c r="A19" s="2" t="s">
        <v>158</v>
      </c>
    </row>
    <row r="22" spans="1:1" ht="86.4">
      <c r="A22" s="6" t="s">
        <v>168</v>
      </c>
    </row>
    <row r="29" spans="1:1">
      <c r="A29" s="7"/>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189"/>
  <sheetViews>
    <sheetView showGridLines="0" tabSelected="1" defaultGridColor="0" view="pageBreakPreview" colorId="22" zoomScale="90" zoomScaleNormal="90" zoomScaleSheetLayoutView="90" workbookViewId="0">
      <pane xSplit="4" ySplit="10" topLeftCell="F11" activePane="bottomRight" state="frozen"/>
      <selection sqref="A1:XFD1048576"/>
      <selection pane="topRight" sqref="A1:XFD1048576"/>
      <selection pane="bottomLeft" sqref="A1:XFD1048576"/>
      <selection pane="bottomRight" activeCell="D16" sqref="D16"/>
    </sheetView>
  </sheetViews>
  <sheetFormatPr defaultColWidth="11.453125" defaultRowHeight="13.2"/>
  <cols>
    <col min="1" max="1" width="3.1796875" style="126" customWidth="1"/>
    <col min="2" max="2" width="2" style="126" customWidth="1"/>
    <col min="3" max="3" width="2.54296875" style="126" customWidth="1"/>
    <col min="4" max="4" width="45.1796875" style="126" customWidth="1"/>
    <col min="5" max="5" width="13" style="126" bestFit="1" customWidth="1"/>
    <col min="6" max="6" width="11.7265625" style="126" customWidth="1"/>
    <col min="7" max="7" width="9.7265625" style="126" customWidth="1"/>
    <col min="8" max="8" width="11.453125" style="126" customWidth="1"/>
    <col min="9" max="9" width="9.90625" style="126" customWidth="1"/>
    <col min="10" max="11" width="12.1796875" style="126" customWidth="1"/>
    <col min="12" max="12" width="8.81640625" style="126" customWidth="1"/>
    <col min="13" max="13" width="9.453125" style="126" customWidth="1"/>
    <col min="14" max="14" width="34.26953125" style="126" customWidth="1"/>
    <col min="15" max="16384" width="11.453125" style="126"/>
  </cols>
  <sheetData>
    <row r="1" spans="1:14" ht="39" customHeight="1">
      <c r="A1" s="353" t="s">
        <v>208</v>
      </c>
      <c r="B1" s="354"/>
      <c r="C1" s="354"/>
      <c r="D1" s="354"/>
      <c r="E1" s="354"/>
      <c r="F1" s="354"/>
      <c r="G1" s="354"/>
      <c r="H1" s="354"/>
      <c r="I1" s="354"/>
      <c r="J1" s="354"/>
      <c r="K1" s="354"/>
      <c r="L1" s="354"/>
      <c r="M1" s="354"/>
      <c r="N1" s="354"/>
    </row>
    <row r="2" spans="1:14" ht="29.25" customHeight="1" thickBot="1">
      <c r="A2" s="127"/>
      <c r="B2" s="127"/>
      <c r="C2" s="127"/>
      <c r="D2" s="127"/>
      <c r="E2" s="127"/>
      <c r="F2" s="127"/>
      <c r="G2" s="127"/>
      <c r="H2" s="127"/>
      <c r="I2" s="127"/>
      <c r="J2" s="127"/>
      <c r="K2" s="127"/>
      <c r="L2" s="127"/>
      <c r="M2" s="127"/>
      <c r="N2" s="128" t="s">
        <v>128</v>
      </c>
    </row>
    <row r="3" spans="1:14" ht="19.95" customHeight="1" thickTop="1" thickBot="1">
      <c r="A3" s="129"/>
      <c r="B3" s="130"/>
      <c r="C3" s="130"/>
      <c r="D3" s="130"/>
      <c r="E3" s="130"/>
      <c r="F3" s="130"/>
      <c r="G3" s="130"/>
      <c r="H3" s="130"/>
      <c r="I3" s="130"/>
      <c r="J3" s="127"/>
      <c r="K3" s="127"/>
      <c r="L3" s="127"/>
      <c r="M3" s="131" t="s">
        <v>209</v>
      </c>
      <c r="N3" s="132"/>
    </row>
    <row r="4" spans="1:14" ht="19.95" customHeight="1" thickTop="1" thickBot="1">
      <c r="A4" s="129"/>
      <c r="B4" s="130"/>
      <c r="C4" s="130"/>
      <c r="D4" s="130"/>
      <c r="E4" s="130"/>
      <c r="F4" s="130"/>
      <c r="G4" s="130"/>
      <c r="H4" s="130"/>
      <c r="I4" s="130"/>
      <c r="J4" s="127"/>
      <c r="K4" s="127"/>
      <c r="L4" s="127"/>
      <c r="M4" s="133" t="s">
        <v>210</v>
      </c>
      <c r="N4" s="132" t="s">
        <v>349</v>
      </c>
    </row>
    <row r="5" spans="1:14" ht="30" customHeight="1" thickTop="1" thickBot="1">
      <c r="A5" s="357" t="s">
        <v>0</v>
      </c>
      <c r="B5" s="358"/>
      <c r="C5" s="359"/>
      <c r="D5" s="134" t="s">
        <v>352</v>
      </c>
      <c r="E5" s="127"/>
      <c r="F5" s="127"/>
      <c r="G5" s="127"/>
      <c r="H5" s="355" t="s">
        <v>181</v>
      </c>
      <c r="I5" s="356"/>
      <c r="J5" s="127"/>
      <c r="K5" s="127"/>
      <c r="L5" s="127"/>
      <c r="M5" s="135"/>
      <c r="N5" s="136"/>
    </row>
    <row r="6" spans="1:14" ht="22.5" customHeight="1" thickTop="1">
      <c r="A6" s="137"/>
      <c r="B6" s="385" t="s">
        <v>1</v>
      </c>
      <c r="C6" s="385"/>
      <c r="D6" s="386"/>
      <c r="E6" s="397" t="s">
        <v>2</v>
      </c>
      <c r="F6" s="393" t="s">
        <v>26</v>
      </c>
      <c r="G6" s="394"/>
      <c r="H6" s="367" t="s">
        <v>127</v>
      </c>
      <c r="I6" s="368"/>
      <c r="J6" s="360" t="s">
        <v>133</v>
      </c>
      <c r="K6" s="361"/>
      <c r="L6" s="127"/>
      <c r="M6" s="138"/>
      <c r="N6" s="136"/>
    </row>
    <row r="7" spans="1:14" ht="9.9" customHeight="1" thickBot="1">
      <c r="A7" s="139"/>
      <c r="B7" s="387"/>
      <c r="C7" s="387"/>
      <c r="D7" s="388"/>
      <c r="E7" s="383"/>
      <c r="F7" s="395"/>
      <c r="G7" s="396"/>
      <c r="H7" s="369"/>
      <c r="I7" s="370"/>
      <c r="J7" s="362"/>
      <c r="K7" s="363"/>
      <c r="L7" s="127"/>
      <c r="M7" s="127"/>
      <c r="N7" s="127"/>
    </row>
    <row r="8" spans="1:14" ht="16.5" customHeight="1" thickTop="1">
      <c r="A8" s="139"/>
      <c r="B8" s="387"/>
      <c r="C8" s="387"/>
      <c r="D8" s="388"/>
      <c r="E8" s="382" t="s">
        <v>93</v>
      </c>
      <c r="F8" s="374" t="s">
        <v>213</v>
      </c>
      <c r="G8" s="377" t="s">
        <v>214</v>
      </c>
      <c r="H8" s="374" t="s">
        <v>213</v>
      </c>
      <c r="I8" s="377" t="s">
        <v>214</v>
      </c>
      <c r="J8" s="374" t="s">
        <v>206</v>
      </c>
      <c r="K8" s="377" t="s">
        <v>207</v>
      </c>
      <c r="L8" s="364" t="s">
        <v>70</v>
      </c>
      <c r="M8" s="371" t="s">
        <v>171</v>
      </c>
      <c r="N8" s="364" t="s">
        <v>103</v>
      </c>
    </row>
    <row r="9" spans="1:14" ht="15" customHeight="1">
      <c r="A9" s="139"/>
      <c r="B9" s="387"/>
      <c r="C9" s="387"/>
      <c r="D9" s="388"/>
      <c r="E9" s="383"/>
      <c r="F9" s="375"/>
      <c r="G9" s="378"/>
      <c r="H9" s="375"/>
      <c r="I9" s="378"/>
      <c r="J9" s="375"/>
      <c r="K9" s="378"/>
      <c r="L9" s="365"/>
      <c r="M9" s="372"/>
      <c r="N9" s="365"/>
    </row>
    <row r="10" spans="1:14" ht="25.5" customHeight="1" thickBot="1">
      <c r="A10" s="140"/>
      <c r="B10" s="389"/>
      <c r="C10" s="389"/>
      <c r="D10" s="390"/>
      <c r="E10" s="384"/>
      <c r="F10" s="376"/>
      <c r="G10" s="379"/>
      <c r="H10" s="376"/>
      <c r="I10" s="379"/>
      <c r="J10" s="376"/>
      <c r="K10" s="379"/>
      <c r="L10" s="366"/>
      <c r="M10" s="373"/>
      <c r="N10" s="366"/>
    </row>
    <row r="11" spans="1:14" ht="25.5" customHeight="1" thickTop="1">
      <c r="A11" s="11">
        <v>1</v>
      </c>
      <c r="B11" s="391" t="s">
        <v>91</v>
      </c>
      <c r="C11" s="392"/>
      <c r="D11" s="392"/>
      <c r="E11" s="141"/>
      <c r="F11" s="142"/>
      <c r="G11" s="143"/>
      <c r="H11" s="144"/>
      <c r="I11" s="143"/>
      <c r="J11" s="141"/>
      <c r="K11" s="141"/>
      <c r="L11" s="141"/>
      <c r="M11" s="141"/>
      <c r="N11" s="145"/>
    </row>
    <row r="12" spans="1:14" ht="18" customHeight="1">
      <c r="A12" s="12">
        <f>A11+1</f>
        <v>2</v>
      </c>
      <c r="B12" s="146" t="s">
        <v>41</v>
      </c>
      <c r="C12" s="146"/>
      <c r="D12" s="146"/>
      <c r="E12" s="147"/>
      <c r="F12" s="148"/>
      <c r="G12" s="149"/>
      <c r="H12" s="150"/>
      <c r="I12" s="149"/>
      <c r="J12" s="151"/>
      <c r="K12" s="151"/>
      <c r="L12" s="152"/>
      <c r="M12" s="152"/>
      <c r="N12" s="153"/>
    </row>
    <row r="13" spans="1:14">
      <c r="A13" s="13">
        <f>A12+1</f>
        <v>3</v>
      </c>
      <c r="B13" s="154"/>
      <c r="C13" s="155" t="s">
        <v>40</v>
      </c>
      <c r="D13" s="155"/>
      <c r="E13" s="156" t="s">
        <v>117</v>
      </c>
      <c r="F13" s="157"/>
      <c r="G13" s="158"/>
      <c r="H13" s="157">
        <v>0</v>
      </c>
      <c r="I13" s="158"/>
      <c r="J13" s="159">
        <f t="shared" ref="J13" si="0">H13+F13</f>
        <v>0</v>
      </c>
      <c r="K13" s="159">
        <f t="shared" ref="K13" si="1">I13+G13</f>
        <v>0</v>
      </c>
      <c r="L13" s="160">
        <f t="shared" ref="L13:L22" si="2">K13/$K$85</f>
        <v>0</v>
      </c>
      <c r="M13" s="160" t="str">
        <f>IFERROR(J13/K13,"")</f>
        <v/>
      </c>
      <c r="N13" s="161"/>
    </row>
    <row r="14" spans="1:14">
      <c r="A14" s="13">
        <f t="shared" ref="A14:A78" si="3">A13+1</f>
        <v>4</v>
      </c>
      <c r="B14" s="162"/>
      <c r="C14" s="163" t="s">
        <v>108</v>
      </c>
      <c r="D14" s="163"/>
      <c r="E14" s="164" t="s">
        <v>118</v>
      </c>
      <c r="F14" s="165"/>
      <c r="G14" s="166"/>
      <c r="H14" s="157">
        <v>0</v>
      </c>
      <c r="I14" s="167"/>
      <c r="J14" s="168">
        <f t="shared" ref="J14:J39" si="4">H14+F14</f>
        <v>0</v>
      </c>
      <c r="K14" s="168">
        <f t="shared" ref="K14:K39" si="5">I14+G14</f>
        <v>0</v>
      </c>
      <c r="L14" s="169">
        <f t="shared" si="2"/>
        <v>0</v>
      </c>
      <c r="M14" s="169" t="str">
        <f t="shared" ref="M14:M22" si="6">IFERROR(J14/K14,"")</f>
        <v/>
      </c>
      <c r="N14" s="170"/>
    </row>
    <row r="15" spans="1:14">
      <c r="A15" s="13">
        <f t="shared" si="3"/>
        <v>5</v>
      </c>
      <c r="B15" s="162"/>
      <c r="C15" s="163" t="s">
        <v>42</v>
      </c>
      <c r="D15" s="163"/>
      <c r="E15" s="164">
        <v>1920</v>
      </c>
      <c r="F15" s="157">
        <v>100000</v>
      </c>
      <c r="G15" s="167"/>
      <c r="H15" s="157">
        <v>0</v>
      </c>
      <c r="I15" s="167"/>
      <c r="J15" s="168">
        <f t="shared" si="4"/>
        <v>100000</v>
      </c>
      <c r="K15" s="168">
        <f t="shared" si="5"/>
        <v>0</v>
      </c>
      <c r="L15" s="169">
        <f t="shared" si="2"/>
        <v>0</v>
      </c>
      <c r="M15" s="169" t="str">
        <f t="shared" si="6"/>
        <v/>
      </c>
      <c r="N15" s="171" t="s">
        <v>329</v>
      </c>
    </row>
    <row r="16" spans="1:14">
      <c r="A16" s="13">
        <f t="shared" si="3"/>
        <v>6</v>
      </c>
      <c r="B16" s="162"/>
      <c r="C16" s="163" t="s">
        <v>109</v>
      </c>
      <c r="D16" s="163"/>
      <c r="E16" s="164">
        <v>1993</v>
      </c>
      <c r="F16" s="157"/>
      <c r="G16" s="167"/>
      <c r="H16" s="157">
        <v>0</v>
      </c>
      <c r="I16" s="167"/>
      <c r="J16" s="168">
        <f t="shared" si="4"/>
        <v>0</v>
      </c>
      <c r="K16" s="168">
        <f t="shared" si="5"/>
        <v>0</v>
      </c>
      <c r="L16" s="169">
        <f t="shared" si="2"/>
        <v>0</v>
      </c>
      <c r="M16" s="169" t="str">
        <f t="shared" si="6"/>
        <v/>
      </c>
      <c r="N16" s="172"/>
    </row>
    <row r="17" spans="1:14">
      <c r="A17" s="13">
        <f t="shared" si="3"/>
        <v>7</v>
      </c>
      <c r="B17" s="162"/>
      <c r="C17" s="163" t="s">
        <v>129</v>
      </c>
      <c r="D17" s="163"/>
      <c r="E17" s="164">
        <v>1994</v>
      </c>
      <c r="F17" s="157">
        <v>787520</v>
      </c>
      <c r="G17" s="167">
        <v>1110960</v>
      </c>
      <c r="H17" s="173"/>
      <c r="I17" s="174"/>
      <c r="J17" s="168">
        <f t="shared" si="4"/>
        <v>787520</v>
      </c>
      <c r="K17" s="168">
        <f t="shared" si="5"/>
        <v>1110960</v>
      </c>
      <c r="L17" s="169">
        <f t="shared" si="2"/>
        <v>0.51594852087868104</v>
      </c>
      <c r="M17" s="169">
        <f t="shared" si="6"/>
        <v>0.70886440555915609</v>
      </c>
      <c r="N17" s="175"/>
    </row>
    <row r="18" spans="1:14">
      <c r="A18" s="13">
        <f t="shared" si="3"/>
        <v>8</v>
      </c>
      <c r="B18" s="162"/>
      <c r="C18" s="163" t="s">
        <v>180</v>
      </c>
      <c r="D18" s="163"/>
      <c r="E18" s="164" t="s">
        <v>102</v>
      </c>
      <c r="F18" s="157"/>
      <c r="G18" s="167"/>
      <c r="H18" s="157">
        <v>0</v>
      </c>
      <c r="I18" s="167"/>
      <c r="J18" s="168">
        <f t="shared" si="4"/>
        <v>0</v>
      </c>
      <c r="K18" s="168">
        <f t="shared" si="5"/>
        <v>0</v>
      </c>
      <c r="L18" s="169">
        <f t="shared" si="2"/>
        <v>0</v>
      </c>
      <c r="M18" s="169" t="str">
        <f t="shared" si="6"/>
        <v/>
      </c>
      <c r="N18" s="170"/>
    </row>
    <row r="19" spans="1:14">
      <c r="A19" s="13">
        <f t="shared" si="3"/>
        <v>9</v>
      </c>
      <c r="B19" s="176"/>
      <c r="C19" s="177" t="s">
        <v>163</v>
      </c>
      <c r="D19" s="177"/>
      <c r="E19" s="178"/>
      <c r="F19" s="157"/>
      <c r="G19" s="167"/>
      <c r="H19" s="157">
        <v>0</v>
      </c>
      <c r="I19" s="167"/>
      <c r="J19" s="168">
        <f t="shared" si="4"/>
        <v>0</v>
      </c>
      <c r="K19" s="168">
        <f t="shared" si="5"/>
        <v>0</v>
      </c>
      <c r="L19" s="169">
        <f t="shared" si="2"/>
        <v>0</v>
      </c>
      <c r="M19" s="169" t="str">
        <f t="shared" si="6"/>
        <v/>
      </c>
      <c r="N19" s="170"/>
    </row>
    <row r="20" spans="1:14">
      <c r="A20" s="13">
        <f t="shared" si="3"/>
        <v>10</v>
      </c>
      <c r="B20" s="179"/>
      <c r="C20" s="177" t="s">
        <v>163</v>
      </c>
      <c r="D20" s="180"/>
      <c r="E20" s="181"/>
      <c r="F20" s="157"/>
      <c r="G20" s="182"/>
      <c r="H20" s="157">
        <v>0</v>
      </c>
      <c r="I20" s="182"/>
      <c r="J20" s="168">
        <f t="shared" si="4"/>
        <v>0</v>
      </c>
      <c r="K20" s="168">
        <f t="shared" si="5"/>
        <v>0</v>
      </c>
      <c r="L20" s="169">
        <f t="shared" si="2"/>
        <v>0</v>
      </c>
      <c r="M20" s="169" t="str">
        <f t="shared" si="6"/>
        <v/>
      </c>
      <c r="N20" s="170"/>
    </row>
    <row r="21" spans="1:14">
      <c r="A21" s="13">
        <f t="shared" si="3"/>
        <v>11</v>
      </c>
      <c r="B21" s="176"/>
      <c r="C21" s="177" t="s">
        <v>163</v>
      </c>
      <c r="D21" s="177"/>
      <c r="E21" s="178"/>
      <c r="F21" s="157">
        <v>0</v>
      </c>
      <c r="G21" s="167"/>
      <c r="H21" s="157">
        <v>0</v>
      </c>
      <c r="I21" s="167"/>
      <c r="J21" s="183">
        <f t="shared" si="4"/>
        <v>0</v>
      </c>
      <c r="K21" s="183">
        <f t="shared" si="5"/>
        <v>0</v>
      </c>
      <c r="L21" s="184">
        <f t="shared" si="2"/>
        <v>0</v>
      </c>
      <c r="M21" s="184" t="str">
        <f t="shared" si="6"/>
        <v/>
      </c>
      <c r="N21" s="170"/>
    </row>
    <row r="22" spans="1:14" ht="18" customHeight="1">
      <c r="A22" s="14">
        <f t="shared" si="3"/>
        <v>12</v>
      </c>
      <c r="B22" s="185" t="s">
        <v>43</v>
      </c>
      <c r="C22" s="186"/>
      <c r="D22" s="186"/>
      <c r="E22" s="187"/>
      <c r="F22" s="188">
        <f>SUM(F13:F21)</f>
        <v>887520</v>
      </c>
      <c r="G22" s="189">
        <f>SUM(G13:G21)</f>
        <v>1110960</v>
      </c>
      <c r="H22" s="190">
        <f>SUM(H13:H21)</f>
        <v>0</v>
      </c>
      <c r="I22" s="189">
        <f>SUM(I13:I21)</f>
        <v>0</v>
      </c>
      <c r="J22" s="191">
        <f t="shared" si="4"/>
        <v>887520</v>
      </c>
      <c r="K22" s="191">
        <f t="shared" si="5"/>
        <v>1110960</v>
      </c>
      <c r="L22" s="192">
        <f t="shared" si="2"/>
        <v>0.51594852087868104</v>
      </c>
      <c r="M22" s="192">
        <f t="shared" si="6"/>
        <v>0.79887664722402252</v>
      </c>
      <c r="N22" s="193"/>
    </row>
    <row r="23" spans="1:14">
      <c r="A23" s="13">
        <f t="shared" si="3"/>
        <v>13</v>
      </c>
      <c r="B23" s="194"/>
      <c r="C23" s="195"/>
      <c r="D23" s="195"/>
      <c r="E23" s="196"/>
      <c r="F23" s="157">
        <v>0</v>
      </c>
      <c r="G23" s="197"/>
      <c r="H23" s="157">
        <v>0</v>
      </c>
      <c r="I23" s="197"/>
      <c r="J23" s="198"/>
      <c r="K23" s="198"/>
      <c r="L23" s="198"/>
      <c r="M23" s="198"/>
      <c r="N23" s="199"/>
    </row>
    <row r="24" spans="1:14" ht="18" customHeight="1">
      <c r="A24" s="12">
        <f t="shared" si="3"/>
        <v>14</v>
      </c>
      <c r="B24" s="146" t="s">
        <v>44</v>
      </c>
      <c r="C24" s="146"/>
      <c r="D24" s="146"/>
      <c r="E24" s="200"/>
      <c r="F24" s="201"/>
      <c r="G24" s="202"/>
      <c r="H24" s="201"/>
      <c r="I24" s="202"/>
      <c r="J24" s="168"/>
      <c r="K24" s="168"/>
      <c r="L24" s="168"/>
      <c r="M24" s="168"/>
      <c r="N24" s="203"/>
    </row>
    <row r="25" spans="1:14">
      <c r="A25" s="13">
        <f t="shared" si="3"/>
        <v>15</v>
      </c>
      <c r="B25" s="204"/>
      <c r="C25" s="205" t="s">
        <v>45</v>
      </c>
      <c r="D25" s="205"/>
      <c r="E25" s="206"/>
      <c r="F25" s="207"/>
      <c r="G25" s="208"/>
      <c r="H25" s="209"/>
      <c r="I25" s="210"/>
      <c r="J25" s="211"/>
      <c r="K25" s="159"/>
      <c r="L25" s="159"/>
      <c r="M25" s="159"/>
      <c r="N25" s="212"/>
    </row>
    <row r="26" spans="1:14">
      <c r="A26" s="13">
        <f t="shared" si="3"/>
        <v>16</v>
      </c>
      <c r="B26" s="162"/>
      <c r="C26" s="163"/>
      <c r="D26" s="213" t="s">
        <v>46</v>
      </c>
      <c r="E26" s="164">
        <v>3110</v>
      </c>
      <c r="F26" s="157">
        <v>369602</v>
      </c>
      <c r="G26" s="214">
        <v>839284.07520174806</v>
      </c>
      <c r="H26" s="215"/>
      <c r="I26" s="216"/>
      <c r="J26" s="202">
        <f t="shared" si="4"/>
        <v>369602</v>
      </c>
      <c r="K26" s="168">
        <f t="shared" si="5"/>
        <v>839284.07520174806</v>
      </c>
      <c r="L26" s="169">
        <f>K26/$K$85</f>
        <v>0.38977764923793262</v>
      </c>
      <c r="M26" s="169">
        <f t="shared" ref="M26:M27" si="7">IFERROR(J26/K26,"")</f>
        <v>0.44037771109996893</v>
      </c>
      <c r="N26" s="170"/>
    </row>
    <row r="27" spans="1:14">
      <c r="A27" s="13">
        <f t="shared" si="3"/>
        <v>17</v>
      </c>
      <c r="B27" s="162"/>
      <c r="C27" s="163"/>
      <c r="D27" s="163" t="s">
        <v>47</v>
      </c>
      <c r="E27" s="164">
        <v>3190</v>
      </c>
      <c r="F27" s="157"/>
      <c r="G27" s="167"/>
      <c r="H27" s="157">
        <v>0</v>
      </c>
      <c r="I27" s="167"/>
      <c r="J27" s="168">
        <f t="shared" si="4"/>
        <v>0</v>
      </c>
      <c r="K27" s="168">
        <f t="shared" si="5"/>
        <v>0</v>
      </c>
      <c r="L27" s="169">
        <f>K27/$K$85</f>
        <v>0</v>
      </c>
      <c r="M27" s="169" t="str">
        <f t="shared" si="7"/>
        <v/>
      </c>
      <c r="N27" s="170"/>
    </row>
    <row r="28" spans="1:14">
      <c r="A28" s="13">
        <f t="shared" si="3"/>
        <v>18</v>
      </c>
      <c r="B28" s="217"/>
      <c r="C28" s="218" t="s">
        <v>48</v>
      </c>
      <c r="D28" s="218"/>
      <c r="E28" s="219"/>
      <c r="F28" s="220"/>
      <c r="G28" s="221"/>
      <c r="H28" s="165"/>
      <c r="I28" s="166"/>
      <c r="J28" s="168"/>
      <c r="K28" s="168"/>
      <c r="L28" s="169"/>
      <c r="M28" s="169"/>
      <c r="N28" s="222"/>
    </row>
    <row r="29" spans="1:14">
      <c r="A29" s="13">
        <f t="shared" si="3"/>
        <v>19</v>
      </c>
      <c r="B29" s="162"/>
      <c r="C29" s="163"/>
      <c r="D29" s="163" t="s">
        <v>49</v>
      </c>
      <c r="E29" s="223">
        <v>3220</v>
      </c>
      <c r="F29" s="157"/>
      <c r="G29" s="224"/>
      <c r="H29" s="157">
        <v>0</v>
      </c>
      <c r="I29" s="167"/>
      <c r="J29" s="168">
        <f t="shared" si="4"/>
        <v>0</v>
      </c>
      <c r="K29" s="168">
        <f t="shared" si="5"/>
        <v>0</v>
      </c>
      <c r="L29" s="169">
        <f t="shared" ref="L29:L39" si="8">K29/$K$85</f>
        <v>0</v>
      </c>
      <c r="M29" s="169" t="str">
        <f t="shared" ref="M29:M39" si="9">IFERROR(J29/K29,"")</f>
        <v/>
      </c>
      <c r="N29" s="170"/>
    </row>
    <row r="30" spans="1:14">
      <c r="A30" s="13">
        <f t="shared" si="3"/>
        <v>20</v>
      </c>
      <c r="B30" s="162"/>
      <c r="C30" s="163"/>
      <c r="D30" s="163" t="s">
        <v>50</v>
      </c>
      <c r="E30" s="223">
        <v>3230</v>
      </c>
      <c r="F30" s="157">
        <v>0</v>
      </c>
      <c r="G30" s="225"/>
      <c r="H30" s="226"/>
      <c r="I30" s="174"/>
      <c r="J30" s="168">
        <f t="shared" si="4"/>
        <v>0</v>
      </c>
      <c r="K30" s="168">
        <f t="shared" si="5"/>
        <v>0</v>
      </c>
      <c r="L30" s="169">
        <f t="shared" si="8"/>
        <v>0</v>
      </c>
      <c r="M30" s="169" t="str">
        <f t="shared" si="9"/>
        <v/>
      </c>
      <c r="N30" s="170"/>
    </row>
    <row r="31" spans="1:14">
      <c r="A31" s="13">
        <f t="shared" si="3"/>
        <v>21</v>
      </c>
      <c r="B31" s="162"/>
      <c r="C31" s="163"/>
      <c r="D31" s="163" t="s">
        <v>94</v>
      </c>
      <c r="E31" s="223">
        <v>3290</v>
      </c>
      <c r="F31" s="157">
        <v>0</v>
      </c>
      <c r="G31" s="225"/>
      <c r="H31" s="157">
        <v>0</v>
      </c>
      <c r="I31" s="167"/>
      <c r="J31" s="168">
        <f t="shared" si="4"/>
        <v>0</v>
      </c>
      <c r="K31" s="168">
        <f t="shared" si="5"/>
        <v>0</v>
      </c>
      <c r="L31" s="169">
        <f t="shared" si="8"/>
        <v>0</v>
      </c>
      <c r="M31" s="169" t="str">
        <f t="shared" si="9"/>
        <v/>
      </c>
      <c r="N31" s="170"/>
    </row>
    <row r="32" spans="1:14">
      <c r="A32" s="13">
        <f t="shared" si="3"/>
        <v>22</v>
      </c>
      <c r="B32" s="162"/>
      <c r="C32" s="163"/>
      <c r="D32" s="227" t="s">
        <v>157</v>
      </c>
      <c r="E32" s="223">
        <v>3240</v>
      </c>
      <c r="F32" s="157">
        <v>0</v>
      </c>
      <c r="G32" s="228"/>
      <c r="H32" s="157">
        <v>0</v>
      </c>
      <c r="I32" s="167"/>
      <c r="J32" s="168">
        <f t="shared" si="4"/>
        <v>0</v>
      </c>
      <c r="K32" s="168">
        <f t="shared" si="5"/>
        <v>0</v>
      </c>
      <c r="L32" s="169">
        <f t="shared" si="8"/>
        <v>0</v>
      </c>
      <c r="M32" s="169" t="str">
        <f t="shared" si="9"/>
        <v/>
      </c>
      <c r="N32" s="170"/>
    </row>
    <row r="33" spans="1:14">
      <c r="A33" s="13">
        <f t="shared" si="3"/>
        <v>23</v>
      </c>
      <c r="B33" s="162"/>
      <c r="C33" s="163"/>
      <c r="D33" s="163" t="s">
        <v>132</v>
      </c>
      <c r="E33" s="223">
        <v>3290</v>
      </c>
      <c r="F33" s="157">
        <v>0</v>
      </c>
      <c r="G33" s="228"/>
      <c r="H33" s="157">
        <v>0</v>
      </c>
      <c r="I33" s="167"/>
      <c r="J33" s="168">
        <f t="shared" si="4"/>
        <v>0</v>
      </c>
      <c r="K33" s="168">
        <f t="shared" si="5"/>
        <v>0</v>
      </c>
      <c r="L33" s="169">
        <f t="shared" si="8"/>
        <v>0</v>
      </c>
      <c r="M33" s="169" t="str">
        <f t="shared" si="9"/>
        <v/>
      </c>
      <c r="N33" s="170"/>
    </row>
    <row r="34" spans="1:14">
      <c r="A34" s="13">
        <f t="shared" si="3"/>
        <v>24</v>
      </c>
      <c r="B34" s="162"/>
      <c r="C34" s="163"/>
      <c r="D34" s="227" t="s">
        <v>136</v>
      </c>
      <c r="E34" s="223">
        <v>3290</v>
      </c>
      <c r="F34" s="157"/>
      <c r="G34" s="229"/>
      <c r="H34" s="157">
        <v>0</v>
      </c>
      <c r="I34" s="167"/>
      <c r="J34" s="168">
        <f t="shared" si="4"/>
        <v>0</v>
      </c>
      <c r="K34" s="168">
        <f t="shared" si="5"/>
        <v>0</v>
      </c>
      <c r="L34" s="169">
        <f t="shared" si="8"/>
        <v>0</v>
      </c>
      <c r="M34" s="169" t="str">
        <f t="shared" si="9"/>
        <v/>
      </c>
      <c r="N34" s="170"/>
    </row>
    <row r="35" spans="1:14">
      <c r="A35" s="13">
        <f t="shared" si="3"/>
        <v>25</v>
      </c>
      <c r="B35" s="176"/>
      <c r="C35" s="177"/>
      <c r="D35" s="26" t="s">
        <v>204</v>
      </c>
      <c r="E35" s="178"/>
      <c r="F35" s="157"/>
      <c r="G35" s="230"/>
      <c r="H35" s="157">
        <v>0</v>
      </c>
      <c r="I35" s="167"/>
      <c r="J35" s="168">
        <f t="shared" si="4"/>
        <v>0</v>
      </c>
      <c r="K35" s="168">
        <f t="shared" si="5"/>
        <v>0</v>
      </c>
      <c r="L35" s="169">
        <f t="shared" si="8"/>
        <v>0</v>
      </c>
      <c r="M35" s="169" t="str">
        <f t="shared" si="9"/>
        <v/>
      </c>
      <c r="N35" s="170"/>
    </row>
    <row r="36" spans="1:14">
      <c r="A36" s="13">
        <f t="shared" si="3"/>
        <v>26</v>
      </c>
      <c r="B36" s="176"/>
      <c r="C36" s="177"/>
      <c r="D36" s="26" t="s">
        <v>205</v>
      </c>
      <c r="E36" s="178"/>
      <c r="F36" s="157"/>
      <c r="G36" s="167"/>
      <c r="H36" s="157">
        <v>0</v>
      </c>
      <c r="I36" s="167"/>
      <c r="J36" s="168">
        <f t="shared" si="4"/>
        <v>0</v>
      </c>
      <c r="K36" s="168">
        <f t="shared" si="5"/>
        <v>0</v>
      </c>
      <c r="L36" s="169">
        <f t="shared" si="8"/>
        <v>0</v>
      </c>
      <c r="M36" s="169" t="str">
        <f t="shared" si="9"/>
        <v/>
      </c>
      <c r="N36" s="170"/>
    </row>
    <row r="37" spans="1:14">
      <c r="A37" s="13">
        <f t="shared" si="3"/>
        <v>27</v>
      </c>
      <c r="B37" s="179"/>
      <c r="C37" s="177" t="s">
        <v>163</v>
      </c>
      <c r="D37" s="180"/>
      <c r="E37" s="231"/>
      <c r="F37" s="157"/>
      <c r="G37" s="182"/>
      <c r="H37" s="157">
        <v>0</v>
      </c>
      <c r="I37" s="182"/>
      <c r="J37" s="168">
        <f t="shared" si="4"/>
        <v>0</v>
      </c>
      <c r="K37" s="168">
        <f t="shared" si="5"/>
        <v>0</v>
      </c>
      <c r="L37" s="169">
        <f t="shared" si="8"/>
        <v>0</v>
      </c>
      <c r="M37" s="169" t="str">
        <f t="shared" si="9"/>
        <v/>
      </c>
      <c r="N37" s="170"/>
    </row>
    <row r="38" spans="1:14">
      <c r="A38" s="13">
        <f t="shared" si="3"/>
        <v>28</v>
      </c>
      <c r="B38" s="176"/>
      <c r="C38" s="177" t="s">
        <v>163</v>
      </c>
      <c r="D38" s="177"/>
      <c r="E38" s="232"/>
      <c r="F38" s="157">
        <v>0</v>
      </c>
      <c r="G38" s="167"/>
      <c r="H38" s="157">
        <v>0</v>
      </c>
      <c r="I38" s="167"/>
      <c r="J38" s="183">
        <f t="shared" si="4"/>
        <v>0</v>
      </c>
      <c r="K38" s="183">
        <f t="shared" si="5"/>
        <v>0</v>
      </c>
      <c r="L38" s="184">
        <f t="shared" si="8"/>
        <v>0</v>
      </c>
      <c r="M38" s="184" t="str">
        <f t="shared" si="9"/>
        <v/>
      </c>
      <c r="N38" s="170"/>
    </row>
    <row r="39" spans="1:14" ht="18" customHeight="1">
      <c r="A39" s="14">
        <f t="shared" si="3"/>
        <v>29</v>
      </c>
      <c r="B39" s="185" t="s">
        <v>51</v>
      </c>
      <c r="C39" s="186"/>
      <c r="D39" s="186"/>
      <c r="E39" s="187"/>
      <c r="F39" s="188">
        <f>SUM(F26:F38)</f>
        <v>369602</v>
      </c>
      <c r="G39" s="189">
        <f>SUM(G26:G38)</f>
        <v>839284.07520174806</v>
      </c>
      <c r="H39" s="190">
        <f>SUM(H26:H38)</f>
        <v>0</v>
      </c>
      <c r="I39" s="189">
        <f>SUM(I26:I38)</f>
        <v>0</v>
      </c>
      <c r="J39" s="191">
        <f t="shared" si="4"/>
        <v>369602</v>
      </c>
      <c r="K39" s="191">
        <f t="shared" si="5"/>
        <v>839284.07520174806</v>
      </c>
      <c r="L39" s="192">
        <f t="shared" si="8"/>
        <v>0.38977764923793262</v>
      </c>
      <c r="M39" s="192">
        <f t="shared" si="9"/>
        <v>0.44037771109996893</v>
      </c>
      <c r="N39" s="193"/>
    </row>
    <row r="40" spans="1:14" ht="13.8" thickBot="1">
      <c r="A40" s="25">
        <f t="shared" si="3"/>
        <v>30</v>
      </c>
      <c r="B40" s="233"/>
      <c r="C40" s="234"/>
      <c r="D40" s="234"/>
      <c r="E40" s="235"/>
      <c r="F40" s="157">
        <v>0</v>
      </c>
      <c r="G40" s="236"/>
      <c r="H40" s="157">
        <v>0</v>
      </c>
      <c r="I40" s="236"/>
      <c r="J40" s="237"/>
      <c r="K40" s="237"/>
      <c r="L40" s="238"/>
      <c r="M40" s="238"/>
      <c r="N40" s="239"/>
    </row>
    <row r="41" spans="1:14" ht="18" customHeight="1" thickTop="1">
      <c r="A41" s="15">
        <f t="shared" si="3"/>
        <v>31</v>
      </c>
      <c r="B41" s="146" t="s">
        <v>52</v>
      </c>
      <c r="C41" s="146"/>
      <c r="D41" s="146"/>
      <c r="E41" s="200"/>
      <c r="F41" s="150"/>
      <c r="G41" s="149"/>
      <c r="H41" s="150"/>
      <c r="I41" s="149"/>
      <c r="J41" s="151"/>
      <c r="K41" s="151"/>
      <c r="L41" s="169"/>
      <c r="M41" s="169"/>
      <c r="N41" s="240"/>
    </row>
    <row r="42" spans="1:14">
      <c r="A42" s="16">
        <f t="shared" si="3"/>
        <v>32</v>
      </c>
      <c r="B42" s="205"/>
      <c r="C42" s="205" t="s">
        <v>53</v>
      </c>
      <c r="D42" s="205"/>
      <c r="E42" s="206"/>
      <c r="F42" s="241"/>
      <c r="G42" s="242"/>
      <c r="H42" s="241"/>
      <c r="I42" s="242"/>
      <c r="J42" s="243"/>
      <c r="K42" s="243"/>
      <c r="L42" s="160"/>
      <c r="M42" s="160"/>
      <c r="N42" s="244"/>
    </row>
    <row r="43" spans="1:14">
      <c r="A43" s="16">
        <f t="shared" si="3"/>
        <v>33</v>
      </c>
      <c r="B43" s="163"/>
      <c r="C43" s="163"/>
      <c r="D43" s="163" t="s">
        <v>110</v>
      </c>
      <c r="E43" s="164">
        <v>4110</v>
      </c>
      <c r="F43" s="157">
        <v>0</v>
      </c>
      <c r="G43" s="167"/>
      <c r="H43" s="173"/>
      <c r="I43" s="174"/>
      <c r="J43" s="168">
        <f t="shared" ref="J43:J105" si="10">H43+F43</f>
        <v>0</v>
      </c>
      <c r="K43" s="168">
        <f t="shared" ref="K43:K105" si="11">I43+G43</f>
        <v>0</v>
      </c>
      <c r="L43" s="169">
        <f>K43/$K$85</f>
        <v>0</v>
      </c>
      <c r="M43" s="169" t="str">
        <f t="shared" ref="M43:M44" si="12">IFERROR(J43/K43,"")</f>
        <v/>
      </c>
      <c r="N43" s="170"/>
    </row>
    <row r="44" spans="1:14">
      <c r="A44" s="16">
        <f t="shared" si="3"/>
        <v>34</v>
      </c>
      <c r="B44" s="163"/>
      <c r="C44" s="163"/>
      <c r="D44" s="163" t="s">
        <v>119</v>
      </c>
      <c r="E44" s="164">
        <v>4190</v>
      </c>
      <c r="F44" s="157">
        <v>0</v>
      </c>
      <c r="G44" s="245"/>
      <c r="H44" s="157">
        <v>0</v>
      </c>
      <c r="I44" s="167"/>
      <c r="J44" s="168">
        <f t="shared" si="10"/>
        <v>0</v>
      </c>
      <c r="K44" s="168">
        <f t="shared" si="11"/>
        <v>0</v>
      </c>
      <c r="L44" s="169">
        <f>K44/$K$85</f>
        <v>0</v>
      </c>
      <c r="M44" s="169" t="str">
        <f t="shared" si="12"/>
        <v/>
      </c>
      <c r="N44" s="170"/>
    </row>
    <row r="45" spans="1:14">
      <c r="A45" s="16">
        <f t="shared" si="3"/>
        <v>35</v>
      </c>
      <c r="B45" s="218"/>
      <c r="C45" s="218" t="s">
        <v>54</v>
      </c>
      <c r="D45" s="218"/>
      <c r="E45" s="219"/>
      <c r="F45" s="246"/>
      <c r="G45" s="247"/>
      <c r="H45" s="165"/>
      <c r="I45" s="166"/>
      <c r="J45" s="168"/>
      <c r="K45" s="168"/>
      <c r="L45" s="169"/>
      <c r="M45" s="169"/>
      <c r="N45" s="248"/>
    </row>
    <row r="46" spans="1:14">
      <c r="A46" s="16">
        <f t="shared" si="3"/>
        <v>36</v>
      </c>
      <c r="B46" s="163"/>
      <c r="C46" s="163"/>
      <c r="D46" s="163" t="s">
        <v>111</v>
      </c>
      <c r="E46" s="164">
        <v>4330</v>
      </c>
      <c r="F46" s="157">
        <v>0</v>
      </c>
      <c r="G46" s="249"/>
      <c r="H46" s="173">
        <v>0</v>
      </c>
      <c r="I46" s="174"/>
      <c r="J46" s="168">
        <f t="shared" si="10"/>
        <v>0</v>
      </c>
      <c r="K46" s="168">
        <f t="shared" si="11"/>
        <v>0</v>
      </c>
      <c r="L46" s="169">
        <f>K46/$K$85</f>
        <v>0</v>
      </c>
      <c r="M46" s="169" t="str">
        <f t="shared" ref="M46:M48" si="13">IFERROR(J46/K46,"")</f>
        <v/>
      </c>
      <c r="N46" s="248"/>
    </row>
    <row r="47" spans="1:14">
      <c r="A47" s="16">
        <f t="shared" si="3"/>
        <v>37</v>
      </c>
      <c r="B47" s="163"/>
      <c r="C47" s="163"/>
      <c r="D47" s="163" t="s">
        <v>55</v>
      </c>
      <c r="E47" s="164">
        <v>4390</v>
      </c>
      <c r="F47" s="148"/>
      <c r="G47" s="250"/>
      <c r="H47" s="157"/>
      <c r="I47" s="167"/>
      <c r="J47" s="168">
        <f t="shared" si="10"/>
        <v>0</v>
      </c>
      <c r="K47" s="168">
        <f t="shared" si="11"/>
        <v>0</v>
      </c>
      <c r="L47" s="169">
        <f>K47/$K$85</f>
        <v>0</v>
      </c>
      <c r="M47" s="169" t="str">
        <f t="shared" si="13"/>
        <v/>
      </c>
      <c r="N47" s="170"/>
    </row>
    <row r="48" spans="1:14">
      <c r="A48" s="16">
        <f t="shared" si="3"/>
        <v>38</v>
      </c>
      <c r="B48" s="177"/>
      <c r="C48" s="177"/>
      <c r="D48" s="177"/>
      <c r="E48" s="178"/>
      <c r="F48" s="157">
        <v>0</v>
      </c>
      <c r="G48" s="167"/>
      <c r="H48" s="157">
        <v>0</v>
      </c>
      <c r="I48" s="167"/>
      <c r="J48" s="168">
        <f t="shared" si="10"/>
        <v>0</v>
      </c>
      <c r="K48" s="168">
        <f t="shared" si="11"/>
        <v>0</v>
      </c>
      <c r="L48" s="169">
        <f>K48/$K$85</f>
        <v>0</v>
      </c>
      <c r="M48" s="169" t="str">
        <f t="shared" si="13"/>
        <v/>
      </c>
      <c r="N48" s="170"/>
    </row>
    <row r="49" spans="1:14">
      <c r="A49" s="16">
        <f t="shared" si="3"/>
        <v>39</v>
      </c>
      <c r="B49" s="218" t="s">
        <v>56</v>
      </c>
      <c r="C49" s="218"/>
      <c r="D49" s="218"/>
      <c r="E49" s="219"/>
      <c r="F49" s="246"/>
      <c r="G49" s="247"/>
      <c r="H49" s="165"/>
      <c r="I49" s="166"/>
      <c r="J49" s="168"/>
      <c r="K49" s="168"/>
      <c r="L49" s="169"/>
      <c r="M49" s="169"/>
      <c r="N49" s="248"/>
    </row>
    <row r="50" spans="1:14">
      <c r="A50" s="16">
        <f t="shared" si="3"/>
        <v>40</v>
      </c>
      <c r="B50" s="163"/>
      <c r="C50" s="163"/>
      <c r="D50" s="163" t="s">
        <v>112</v>
      </c>
      <c r="E50" s="164">
        <v>4510</v>
      </c>
      <c r="F50" s="201"/>
      <c r="G50" s="202"/>
      <c r="H50" s="157"/>
      <c r="I50" s="167"/>
      <c r="J50" s="168">
        <f t="shared" si="10"/>
        <v>0</v>
      </c>
      <c r="K50" s="168">
        <f t="shared" si="11"/>
        <v>0</v>
      </c>
      <c r="L50" s="169">
        <f>K50/$K$85</f>
        <v>0</v>
      </c>
      <c r="M50" s="169" t="str">
        <f t="shared" ref="M50:M51" si="14">IFERROR(J50/K50,"")</f>
        <v/>
      </c>
      <c r="N50" s="170"/>
    </row>
    <row r="51" spans="1:14">
      <c r="A51" s="16">
        <f t="shared" si="3"/>
        <v>41</v>
      </c>
      <c r="B51" s="163"/>
      <c r="C51" s="163"/>
      <c r="D51" s="163" t="s">
        <v>3</v>
      </c>
      <c r="E51" s="164">
        <v>4515</v>
      </c>
      <c r="F51" s="201"/>
      <c r="G51" s="202"/>
      <c r="H51" s="157">
        <v>0</v>
      </c>
      <c r="I51" s="167"/>
      <c r="J51" s="168">
        <f t="shared" si="10"/>
        <v>0</v>
      </c>
      <c r="K51" s="168">
        <f t="shared" si="11"/>
        <v>0</v>
      </c>
      <c r="L51" s="169">
        <f>K51/$K$85</f>
        <v>0</v>
      </c>
      <c r="M51" s="169" t="str">
        <f t="shared" si="14"/>
        <v/>
      </c>
      <c r="N51" s="170"/>
    </row>
    <row r="52" spans="1:14">
      <c r="A52" s="16">
        <f t="shared" si="3"/>
        <v>42</v>
      </c>
      <c r="B52" s="218"/>
      <c r="C52" s="218"/>
      <c r="D52" s="218" t="s">
        <v>4</v>
      </c>
      <c r="E52" s="219"/>
      <c r="F52" s="201"/>
      <c r="G52" s="202"/>
      <c r="H52" s="165"/>
      <c r="I52" s="166"/>
      <c r="J52" s="168"/>
      <c r="K52" s="168"/>
      <c r="L52" s="169"/>
      <c r="M52" s="169"/>
      <c r="N52" s="248"/>
    </row>
    <row r="53" spans="1:14">
      <c r="A53" s="16">
        <f t="shared" si="3"/>
        <v>43</v>
      </c>
      <c r="B53" s="163"/>
      <c r="C53" s="163"/>
      <c r="D53" s="163" t="s">
        <v>57</v>
      </c>
      <c r="E53" s="164" t="s">
        <v>58</v>
      </c>
      <c r="F53" s="201"/>
      <c r="G53" s="202"/>
      <c r="H53" s="157"/>
      <c r="I53" s="167">
        <v>37611</v>
      </c>
      <c r="J53" s="168">
        <f t="shared" si="10"/>
        <v>0</v>
      </c>
      <c r="K53" s="168">
        <f t="shared" si="11"/>
        <v>37611</v>
      </c>
      <c r="L53" s="169">
        <f>K53/$K$85</f>
        <v>1.7467181373558068E-2</v>
      </c>
      <c r="M53" s="169">
        <f t="shared" ref="M53:M56" si="15">IFERROR(J53/K53,"")</f>
        <v>0</v>
      </c>
      <c r="N53" s="170"/>
    </row>
    <row r="54" spans="1:14">
      <c r="A54" s="16">
        <f t="shared" si="3"/>
        <v>44</v>
      </c>
      <c r="B54" s="163"/>
      <c r="C54" s="163"/>
      <c r="D54" s="163" t="s">
        <v>59</v>
      </c>
      <c r="E54" s="164" t="s">
        <v>60</v>
      </c>
      <c r="F54" s="201"/>
      <c r="G54" s="202"/>
      <c r="H54" s="157"/>
      <c r="I54" s="167"/>
      <c r="J54" s="168">
        <f t="shared" si="10"/>
        <v>0</v>
      </c>
      <c r="K54" s="168">
        <f t="shared" si="11"/>
        <v>0</v>
      </c>
      <c r="L54" s="169">
        <f>K54/$K$85</f>
        <v>0</v>
      </c>
      <c r="M54" s="169" t="str">
        <f t="shared" si="15"/>
        <v/>
      </c>
      <c r="N54" s="170"/>
    </row>
    <row r="55" spans="1:14">
      <c r="A55" s="16">
        <f t="shared" si="3"/>
        <v>45</v>
      </c>
      <c r="B55" s="163"/>
      <c r="C55" s="163"/>
      <c r="D55" s="227" t="s">
        <v>138</v>
      </c>
      <c r="E55" s="164">
        <v>4535</v>
      </c>
      <c r="F55" s="201"/>
      <c r="G55" s="202"/>
      <c r="H55" s="157"/>
      <c r="I55" s="167"/>
      <c r="J55" s="168">
        <f t="shared" si="10"/>
        <v>0</v>
      </c>
      <c r="K55" s="168">
        <f t="shared" si="11"/>
        <v>0</v>
      </c>
      <c r="L55" s="169">
        <f>K55/$K$85</f>
        <v>0</v>
      </c>
      <c r="M55" s="169" t="str">
        <f t="shared" si="15"/>
        <v/>
      </c>
      <c r="N55" s="170"/>
    </row>
    <row r="56" spans="1:14">
      <c r="A56" s="16">
        <f t="shared" si="3"/>
        <v>46</v>
      </c>
      <c r="B56" s="163"/>
      <c r="C56" s="163"/>
      <c r="D56" s="163" t="s">
        <v>61</v>
      </c>
      <c r="E56" s="164" t="s">
        <v>62</v>
      </c>
      <c r="F56" s="201"/>
      <c r="G56" s="202"/>
      <c r="H56" s="157"/>
      <c r="I56" s="167"/>
      <c r="J56" s="168">
        <f t="shared" si="10"/>
        <v>0</v>
      </c>
      <c r="K56" s="168">
        <f t="shared" si="11"/>
        <v>0</v>
      </c>
      <c r="L56" s="169">
        <f>K56/$K$85</f>
        <v>0</v>
      </c>
      <c r="M56" s="169" t="str">
        <f t="shared" si="15"/>
        <v/>
      </c>
      <c r="N56" s="170"/>
    </row>
    <row r="57" spans="1:14">
      <c r="A57" s="16">
        <f t="shared" si="3"/>
        <v>47</v>
      </c>
      <c r="B57" s="218"/>
      <c r="C57" s="218"/>
      <c r="D57" s="218" t="s">
        <v>137</v>
      </c>
      <c r="E57" s="219"/>
      <c r="F57" s="201"/>
      <c r="G57" s="202"/>
      <c r="H57" s="165"/>
      <c r="I57" s="166"/>
      <c r="J57" s="168"/>
      <c r="K57" s="168"/>
      <c r="L57" s="169"/>
      <c r="M57" s="169"/>
      <c r="N57" s="248"/>
    </row>
    <row r="58" spans="1:14">
      <c r="A58" s="16">
        <f t="shared" si="3"/>
        <v>48</v>
      </c>
      <c r="B58" s="163"/>
      <c r="C58" s="163"/>
      <c r="D58" s="163" t="s">
        <v>134</v>
      </c>
      <c r="E58" s="164" t="s">
        <v>63</v>
      </c>
      <c r="F58" s="201"/>
      <c r="G58" s="202"/>
      <c r="H58" s="157"/>
      <c r="I58" s="167">
        <v>71385</v>
      </c>
      <c r="J58" s="168">
        <f t="shared" si="10"/>
        <v>0</v>
      </c>
      <c r="K58" s="168">
        <f t="shared" si="11"/>
        <v>71385</v>
      </c>
      <c r="L58" s="169">
        <f t="shared" ref="L58:L70" si="16">K58/$K$85</f>
        <v>3.3152395372402825E-2</v>
      </c>
      <c r="M58" s="169">
        <f t="shared" ref="M58:M70" si="17">IFERROR(J58/K58,"")</f>
        <v>0</v>
      </c>
      <c r="N58" s="170"/>
    </row>
    <row r="59" spans="1:14">
      <c r="A59" s="16">
        <f t="shared" si="3"/>
        <v>49</v>
      </c>
      <c r="B59" s="163"/>
      <c r="C59" s="163"/>
      <c r="D59" s="163" t="s">
        <v>135</v>
      </c>
      <c r="E59" s="164">
        <v>4550</v>
      </c>
      <c r="F59" s="201"/>
      <c r="G59" s="202"/>
      <c r="H59" s="157"/>
      <c r="I59" s="167">
        <v>19900</v>
      </c>
      <c r="J59" s="168">
        <f t="shared" si="10"/>
        <v>0</v>
      </c>
      <c r="K59" s="168">
        <f t="shared" si="11"/>
        <v>19900</v>
      </c>
      <c r="L59" s="169">
        <f t="shared" si="16"/>
        <v>9.2418949066444805E-3</v>
      </c>
      <c r="M59" s="169">
        <f t="shared" si="17"/>
        <v>0</v>
      </c>
      <c r="N59" s="170"/>
    </row>
    <row r="60" spans="1:14">
      <c r="A60" s="16">
        <f t="shared" si="3"/>
        <v>50</v>
      </c>
      <c r="B60" s="163"/>
      <c r="C60" s="163"/>
      <c r="D60" s="163" t="s">
        <v>64</v>
      </c>
      <c r="E60" s="164" t="s">
        <v>65</v>
      </c>
      <c r="F60" s="201"/>
      <c r="G60" s="202"/>
      <c r="H60" s="157"/>
      <c r="I60" s="167"/>
      <c r="J60" s="168">
        <f t="shared" si="10"/>
        <v>0</v>
      </c>
      <c r="K60" s="168">
        <f t="shared" si="11"/>
        <v>0</v>
      </c>
      <c r="L60" s="169">
        <f t="shared" si="16"/>
        <v>0</v>
      </c>
      <c r="M60" s="169" t="str">
        <f t="shared" si="17"/>
        <v/>
      </c>
      <c r="N60" s="170"/>
    </row>
    <row r="61" spans="1:14">
      <c r="A61" s="16">
        <v>3101</v>
      </c>
      <c r="B61" s="163"/>
      <c r="C61" s="163"/>
      <c r="D61" s="163" t="s">
        <v>140</v>
      </c>
      <c r="E61" s="164" t="s">
        <v>66</v>
      </c>
      <c r="F61" s="201"/>
      <c r="G61" s="202"/>
      <c r="H61" s="157"/>
      <c r="I61" s="167">
        <v>5500</v>
      </c>
      <c r="J61" s="168">
        <f t="shared" si="10"/>
        <v>0</v>
      </c>
      <c r="K61" s="168">
        <f t="shared" si="11"/>
        <v>5500</v>
      </c>
      <c r="L61" s="169">
        <f t="shared" si="16"/>
        <v>2.5542925621379218E-3</v>
      </c>
      <c r="M61" s="169">
        <f t="shared" si="17"/>
        <v>0</v>
      </c>
      <c r="N61" s="170"/>
    </row>
    <row r="62" spans="1:14">
      <c r="A62" s="16">
        <f t="shared" si="3"/>
        <v>3102</v>
      </c>
      <c r="B62" s="163"/>
      <c r="C62" s="163"/>
      <c r="D62" s="163" t="s">
        <v>149</v>
      </c>
      <c r="E62" s="164" t="s">
        <v>67</v>
      </c>
      <c r="F62" s="201"/>
      <c r="G62" s="202"/>
      <c r="H62" s="157"/>
      <c r="I62" s="167">
        <v>3598</v>
      </c>
      <c r="J62" s="168">
        <f t="shared" si="10"/>
        <v>0</v>
      </c>
      <c r="K62" s="168">
        <f t="shared" si="11"/>
        <v>3598</v>
      </c>
      <c r="L62" s="169">
        <f t="shared" si="16"/>
        <v>1.6709717524676804E-3</v>
      </c>
      <c r="M62" s="169">
        <f t="shared" si="17"/>
        <v>0</v>
      </c>
      <c r="N62" s="170"/>
    </row>
    <row r="63" spans="1:14">
      <c r="A63" s="16">
        <f t="shared" si="3"/>
        <v>3103</v>
      </c>
      <c r="B63" s="163"/>
      <c r="C63" s="163"/>
      <c r="D63" s="163" t="s">
        <v>141</v>
      </c>
      <c r="E63" s="164">
        <v>4559</v>
      </c>
      <c r="F63" s="201"/>
      <c r="G63" s="202"/>
      <c r="H63" s="157"/>
      <c r="I63" s="167"/>
      <c r="J63" s="168">
        <f t="shared" si="10"/>
        <v>0</v>
      </c>
      <c r="K63" s="168">
        <f t="shared" si="11"/>
        <v>0</v>
      </c>
      <c r="L63" s="169">
        <f t="shared" si="16"/>
        <v>0</v>
      </c>
      <c r="M63" s="169" t="str">
        <f t="shared" si="17"/>
        <v/>
      </c>
      <c r="N63" s="170"/>
    </row>
    <row r="64" spans="1:14">
      <c r="A64" s="16">
        <f t="shared" si="3"/>
        <v>3104</v>
      </c>
      <c r="B64" s="163"/>
      <c r="C64" s="163"/>
      <c r="D64" s="163" t="s">
        <v>150</v>
      </c>
      <c r="E64" s="164">
        <v>4553</v>
      </c>
      <c r="F64" s="201"/>
      <c r="G64" s="202"/>
      <c r="H64" s="157"/>
      <c r="I64" s="167"/>
      <c r="J64" s="168">
        <f t="shared" si="10"/>
        <v>0</v>
      </c>
      <c r="K64" s="168">
        <f t="shared" si="11"/>
        <v>0</v>
      </c>
      <c r="L64" s="169">
        <f t="shared" si="16"/>
        <v>0</v>
      </c>
      <c r="M64" s="169" t="str">
        <f t="shared" si="17"/>
        <v/>
      </c>
      <c r="N64" s="170"/>
    </row>
    <row r="65" spans="1:14">
      <c r="A65" s="16">
        <f t="shared" si="3"/>
        <v>3105</v>
      </c>
      <c r="B65" s="163"/>
      <c r="C65" s="163"/>
      <c r="D65" s="163" t="s">
        <v>139</v>
      </c>
      <c r="E65" s="164">
        <v>4559</v>
      </c>
      <c r="F65" s="201"/>
      <c r="G65" s="202"/>
      <c r="H65" s="157"/>
      <c r="I65" s="167"/>
      <c r="J65" s="168">
        <f t="shared" si="10"/>
        <v>0</v>
      </c>
      <c r="K65" s="168">
        <f t="shared" si="11"/>
        <v>0</v>
      </c>
      <c r="L65" s="169">
        <f t="shared" si="16"/>
        <v>0</v>
      </c>
      <c r="M65" s="169" t="str">
        <f t="shared" si="17"/>
        <v/>
      </c>
      <c r="N65" s="170"/>
    </row>
    <row r="66" spans="1:14">
      <c r="A66" s="16">
        <f t="shared" si="3"/>
        <v>3106</v>
      </c>
      <c r="B66" s="218"/>
      <c r="C66" s="218"/>
      <c r="D66" s="218" t="s">
        <v>169</v>
      </c>
      <c r="E66" s="251"/>
      <c r="F66" s="252"/>
      <c r="G66" s="253"/>
      <c r="H66" s="173"/>
      <c r="I66" s="174"/>
      <c r="J66" s="168">
        <f t="shared" si="10"/>
        <v>0</v>
      </c>
      <c r="K66" s="168">
        <f t="shared" si="11"/>
        <v>0</v>
      </c>
      <c r="L66" s="169">
        <f t="shared" si="16"/>
        <v>0</v>
      </c>
      <c r="M66" s="169" t="str">
        <f t="shared" si="17"/>
        <v/>
      </c>
      <c r="N66" s="170"/>
    </row>
    <row r="67" spans="1:14">
      <c r="A67" s="16">
        <f t="shared" si="3"/>
        <v>3107</v>
      </c>
      <c r="B67" s="163"/>
      <c r="C67" s="163"/>
      <c r="D67" s="163" t="s">
        <v>151</v>
      </c>
      <c r="E67" s="164">
        <v>4590</v>
      </c>
      <c r="F67" s="201"/>
      <c r="G67" s="202"/>
      <c r="H67" s="157"/>
      <c r="I67" s="167"/>
      <c r="J67" s="168">
        <f t="shared" si="10"/>
        <v>0</v>
      </c>
      <c r="K67" s="168">
        <f t="shared" si="11"/>
        <v>0</v>
      </c>
      <c r="L67" s="169">
        <f t="shared" si="16"/>
        <v>0</v>
      </c>
      <c r="M67" s="169" t="str">
        <f t="shared" si="17"/>
        <v/>
      </c>
      <c r="N67" s="170"/>
    </row>
    <row r="68" spans="1:14">
      <c r="A68" s="16">
        <f t="shared" si="3"/>
        <v>3108</v>
      </c>
      <c r="B68" s="163"/>
      <c r="C68" s="163"/>
      <c r="D68" s="163" t="s">
        <v>152</v>
      </c>
      <c r="E68" s="164">
        <v>4590</v>
      </c>
      <c r="F68" s="201"/>
      <c r="G68" s="202"/>
      <c r="H68" s="157">
        <v>0</v>
      </c>
      <c r="I68" s="167"/>
      <c r="J68" s="168">
        <f t="shared" si="10"/>
        <v>0</v>
      </c>
      <c r="K68" s="168">
        <f t="shared" si="11"/>
        <v>0</v>
      </c>
      <c r="L68" s="169">
        <f t="shared" si="16"/>
        <v>0</v>
      </c>
      <c r="M68" s="169" t="str">
        <f t="shared" si="17"/>
        <v/>
      </c>
      <c r="N68" s="170"/>
    </row>
    <row r="69" spans="1:14">
      <c r="A69" s="16">
        <f t="shared" si="3"/>
        <v>3109</v>
      </c>
      <c r="B69" s="163"/>
      <c r="C69" s="163"/>
      <c r="D69" s="163" t="s">
        <v>153</v>
      </c>
      <c r="E69" s="164">
        <v>4590</v>
      </c>
      <c r="F69" s="201"/>
      <c r="G69" s="202"/>
      <c r="H69" s="157">
        <v>0</v>
      </c>
      <c r="I69" s="167"/>
      <c r="J69" s="168">
        <f t="shared" si="10"/>
        <v>0</v>
      </c>
      <c r="K69" s="168">
        <f t="shared" si="11"/>
        <v>0</v>
      </c>
      <c r="L69" s="169">
        <f t="shared" si="16"/>
        <v>0</v>
      </c>
      <c r="M69" s="169" t="str">
        <f t="shared" si="17"/>
        <v/>
      </c>
      <c r="N69" s="170"/>
    </row>
    <row r="70" spans="1:14">
      <c r="A70" s="16">
        <f t="shared" si="3"/>
        <v>3110</v>
      </c>
      <c r="B70" s="163"/>
      <c r="C70" s="163"/>
      <c r="D70" s="163" t="s">
        <v>154</v>
      </c>
      <c r="E70" s="164">
        <v>4590</v>
      </c>
      <c r="F70" s="201"/>
      <c r="G70" s="202"/>
      <c r="H70" s="157"/>
      <c r="I70" s="167">
        <v>0</v>
      </c>
      <c r="J70" s="168">
        <f t="shared" si="10"/>
        <v>0</v>
      </c>
      <c r="K70" s="168">
        <f t="shared" si="11"/>
        <v>0</v>
      </c>
      <c r="L70" s="169">
        <f t="shared" si="16"/>
        <v>0</v>
      </c>
      <c r="M70" s="169" t="str">
        <f t="shared" si="17"/>
        <v/>
      </c>
      <c r="N70" s="170"/>
    </row>
    <row r="71" spans="1:14">
      <c r="A71" s="16">
        <f t="shared" si="3"/>
        <v>3111</v>
      </c>
      <c r="B71" s="163"/>
      <c r="C71" s="163"/>
      <c r="D71" s="163" t="s">
        <v>155</v>
      </c>
      <c r="E71" s="164">
        <v>4590</v>
      </c>
      <c r="F71" s="201"/>
      <c r="G71" s="202"/>
      <c r="H71" s="157">
        <v>0</v>
      </c>
      <c r="I71" s="167"/>
      <c r="J71" s="168"/>
      <c r="K71" s="168"/>
      <c r="L71" s="169"/>
      <c r="M71" s="169"/>
      <c r="N71" s="170"/>
    </row>
    <row r="72" spans="1:14">
      <c r="A72" s="16">
        <f t="shared" si="3"/>
        <v>3112</v>
      </c>
      <c r="B72" s="163"/>
      <c r="C72" s="163"/>
      <c r="D72" s="163" t="s">
        <v>185</v>
      </c>
      <c r="E72" s="164">
        <v>4590</v>
      </c>
      <c r="F72" s="201"/>
      <c r="G72" s="202"/>
      <c r="H72" s="157">
        <v>0</v>
      </c>
      <c r="I72" s="167"/>
      <c r="J72" s="168">
        <f t="shared" si="10"/>
        <v>0</v>
      </c>
      <c r="K72" s="168">
        <f t="shared" si="11"/>
        <v>0</v>
      </c>
      <c r="L72" s="169">
        <f t="shared" ref="L72:L80" si="18">K72/$K$85</f>
        <v>0</v>
      </c>
      <c r="M72" s="169" t="str">
        <f t="shared" ref="M72:M80" si="19">IFERROR(J72/K72,"")</f>
        <v/>
      </c>
      <c r="N72" s="170"/>
    </row>
    <row r="73" spans="1:14">
      <c r="A73" s="16">
        <f t="shared" si="3"/>
        <v>3113</v>
      </c>
      <c r="B73" s="163"/>
      <c r="C73" s="163"/>
      <c r="D73" s="163" t="s">
        <v>113</v>
      </c>
      <c r="E73" s="164">
        <v>4580</v>
      </c>
      <c r="F73" s="201"/>
      <c r="G73" s="202"/>
      <c r="H73" s="157">
        <v>0</v>
      </c>
      <c r="I73" s="167"/>
      <c r="J73" s="168">
        <f t="shared" si="10"/>
        <v>0</v>
      </c>
      <c r="K73" s="168">
        <f t="shared" si="11"/>
        <v>0</v>
      </c>
      <c r="L73" s="169">
        <f t="shared" si="18"/>
        <v>0</v>
      </c>
      <c r="M73" s="169" t="str">
        <f t="shared" si="19"/>
        <v/>
      </c>
      <c r="N73" s="170"/>
    </row>
    <row r="74" spans="1:14">
      <c r="A74" s="16">
        <f t="shared" si="3"/>
        <v>3114</v>
      </c>
      <c r="B74" s="163"/>
      <c r="C74" s="163"/>
      <c r="D74" s="163" t="s">
        <v>170</v>
      </c>
      <c r="E74" s="164" t="s">
        <v>68</v>
      </c>
      <c r="F74" s="201"/>
      <c r="G74" s="202"/>
      <c r="H74" s="157">
        <v>0</v>
      </c>
      <c r="I74" s="167"/>
      <c r="J74" s="168">
        <f t="shared" si="10"/>
        <v>0</v>
      </c>
      <c r="K74" s="168">
        <f t="shared" si="11"/>
        <v>0</v>
      </c>
      <c r="L74" s="169">
        <f t="shared" si="18"/>
        <v>0</v>
      </c>
      <c r="M74" s="169" t="str">
        <f t="shared" si="19"/>
        <v/>
      </c>
      <c r="N74" s="170"/>
    </row>
    <row r="75" spans="1:14">
      <c r="A75" s="16">
        <f t="shared" si="3"/>
        <v>3115</v>
      </c>
      <c r="B75" s="163"/>
      <c r="C75" s="163"/>
      <c r="D75" s="127" t="s">
        <v>203</v>
      </c>
      <c r="E75" s="164">
        <v>4590</v>
      </c>
      <c r="F75" s="201"/>
      <c r="G75" s="202"/>
      <c r="H75" s="157">
        <v>0</v>
      </c>
      <c r="I75" s="167">
        <v>65000</v>
      </c>
      <c r="J75" s="168">
        <f t="shared" si="10"/>
        <v>0</v>
      </c>
      <c r="K75" s="168">
        <f t="shared" si="11"/>
        <v>65000</v>
      </c>
      <c r="L75" s="169">
        <f t="shared" si="18"/>
        <v>3.0187093916175439E-2</v>
      </c>
      <c r="M75" s="169">
        <f t="shared" si="19"/>
        <v>0</v>
      </c>
      <c r="N75" s="170"/>
    </row>
    <row r="76" spans="1:14">
      <c r="A76" s="16">
        <f t="shared" si="3"/>
        <v>3116</v>
      </c>
      <c r="B76" s="180"/>
      <c r="C76" s="177" t="s">
        <v>215</v>
      </c>
      <c r="D76" s="180"/>
      <c r="E76" s="181"/>
      <c r="F76" s="157">
        <v>0</v>
      </c>
      <c r="G76" s="182"/>
      <c r="H76" s="157">
        <v>240863</v>
      </c>
      <c r="I76" s="182"/>
      <c r="J76" s="168">
        <f t="shared" si="10"/>
        <v>240863</v>
      </c>
      <c r="K76" s="168">
        <f t="shared" si="11"/>
        <v>0</v>
      </c>
      <c r="L76" s="169">
        <f t="shared" si="18"/>
        <v>0</v>
      </c>
      <c r="M76" s="169" t="str">
        <f t="shared" si="19"/>
        <v/>
      </c>
      <c r="N76" s="170"/>
    </row>
    <row r="77" spans="1:14">
      <c r="A77" s="16">
        <f t="shared" si="3"/>
        <v>3117</v>
      </c>
      <c r="B77" s="180"/>
      <c r="C77" s="177" t="s">
        <v>163</v>
      </c>
      <c r="D77" s="180"/>
      <c r="E77" s="181"/>
      <c r="F77" s="157">
        <v>0</v>
      </c>
      <c r="G77" s="182"/>
      <c r="H77" s="157">
        <v>0</v>
      </c>
      <c r="I77" s="182"/>
      <c r="J77" s="168">
        <f t="shared" si="10"/>
        <v>0</v>
      </c>
      <c r="K77" s="168">
        <f t="shared" si="11"/>
        <v>0</v>
      </c>
      <c r="L77" s="169">
        <f t="shared" si="18"/>
        <v>0</v>
      </c>
      <c r="M77" s="169" t="str">
        <f t="shared" si="19"/>
        <v/>
      </c>
      <c r="N77" s="170"/>
    </row>
    <row r="78" spans="1:14" ht="14.25" customHeight="1">
      <c r="A78" s="16">
        <f t="shared" si="3"/>
        <v>3118</v>
      </c>
      <c r="B78" s="180"/>
      <c r="C78" s="177" t="s">
        <v>163</v>
      </c>
      <c r="D78" s="180"/>
      <c r="E78" s="181"/>
      <c r="F78" s="157">
        <v>0</v>
      </c>
      <c r="G78" s="182"/>
      <c r="H78" s="157">
        <v>0</v>
      </c>
      <c r="I78" s="182"/>
      <c r="J78" s="168">
        <f t="shared" si="10"/>
        <v>0</v>
      </c>
      <c r="K78" s="168">
        <f t="shared" si="11"/>
        <v>0</v>
      </c>
      <c r="L78" s="169">
        <f t="shared" si="18"/>
        <v>0</v>
      </c>
      <c r="M78" s="169" t="str">
        <f t="shared" si="19"/>
        <v/>
      </c>
      <c r="N78" s="170"/>
    </row>
    <row r="79" spans="1:14" ht="14.25" customHeight="1">
      <c r="A79" s="16">
        <f t="shared" ref="A79:A142" si="20">A78+1</f>
        <v>3119</v>
      </c>
      <c r="B79" s="177"/>
      <c r="C79" s="177" t="s">
        <v>163</v>
      </c>
      <c r="D79" s="177"/>
      <c r="E79" s="232"/>
      <c r="F79" s="157">
        <v>0</v>
      </c>
      <c r="G79" s="167"/>
      <c r="H79" s="157">
        <v>0</v>
      </c>
      <c r="I79" s="167"/>
      <c r="J79" s="183">
        <f t="shared" si="10"/>
        <v>0</v>
      </c>
      <c r="K79" s="183">
        <f t="shared" si="11"/>
        <v>0</v>
      </c>
      <c r="L79" s="184">
        <f t="shared" si="18"/>
        <v>0</v>
      </c>
      <c r="M79" s="184" t="str">
        <f t="shared" si="19"/>
        <v/>
      </c>
      <c r="N79" s="170"/>
    </row>
    <row r="80" spans="1:14">
      <c r="A80" s="17">
        <f t="shared" si="20"/>
        <v>3120</v>
      </c>
      <c r="B80" s="186" t="s">
        <v>69</v>
      </c>
      <c r="C80" s="186"/>
      <c r="D80" s="186"/>
      <c r="E80" s="187"/>
      <c r="F80" s="188">
        <f>SUM(F43:F79)</f>
        <v>0</v>
      </c>
      <c r="G80" s="189">
        <f>SUM(G43:G79)</f>
        <v>0</v>
      </c>
      <c r="H80" s="188">
        <f>SUM(H43:H79)</f>
        <v>240863</v>
      </c>
      <c r="I80" s="189">
        <f>SUM(I43:I79)</f>
        <v>202994</v>
      </c>
      <c r="J80" s="191">
        <f t="shared" si="10"/>
        <v>240863</v>
      </c>
      <c r="K80" s="191">
        <f t="shared" si="11"/>
        <v>202994</v>
      </c>
      <c r="L80" s="192">
        <f t="shared" si="18"/>
        <v>9.4273829883386423E-2</v>
      </c>
      <c r="M80" s="192">
        <f t="shared" si="19"/>
        <v>1.1865523118909918</v>
      </c>
      <c r="N80" s="193"/>
    </row>
    <row r="81" spans="1:14" ht="18" customHeight="1">
      <c r="A81" s="16">
        <f t="shared" si="20"/>
        <v>3121</v>
      </c>
      <c r="B81" s="163"/>
      <c r="C81" s="163"/>
      <c r="D81" s="163"/>
      <c r="E81" s="254"/>
      <c r="F81" s="255"/>
      <c r="G81" s="256"/>
      <c r="H81" s="255"/>
      <c r="I81" s="256"/>
      <c r="J81" s="257"/>
      <c r="K81" s="257"/>
      <c r="L81" s="258"/>
      <c r="M81" s="258"/>
      <c r="N81" s="259"/>
    </row>
    <row r="82" spans="1:14">
      <c r="A82" s="17">
        <f t="shared" si="20"/>
        <v>3122</v>
      </c>
      <c r="B82" s="186" t="s">
        <v>351</v>
      </c>
      <c r="C82" s="186"/>
      <c r="D82" s="186"/>
      <c r="E82" s="206"/>
      <c r="F82" s="207"/>
      <c r="G82" s="208"/>
      <c r="H82" s="207"/>
      <c r="I82" s="208"/>
      <c r="J82" s="159"/>
      <c r="K82" s="159"/>
      <c r="L82" s="160"/>
      <c r="M82" s="160"/>
      <c r="N82" s="260"/>
    </row>
    <row r="83" spans="1:14" ht="18" customHeight="1">
      <c r="A83" s="16">
        <f t="shared" si="20"/>
        <v>3123</v>
      </c>
      <c r="B83" s="177"/>
      <c r="C83" s="177"/>
      <c r="D83" s="177"/>
      <c r="E83" s="178"/>
      <c r="F83" s="157">
        <v>0</v>
      </c>
      <c r="G83" s="167"/>
      <c r="H83" s="157">
        <v>0</v>
      </c>
      <c r="I83" s="167"/>
      <c r="J83" s="168">
        <f t="shared" si="10"/>
        <v>0</v>
      </c>
      <c r="K83" s="168">
        <f t="shared" si="11"/>
        <v>0</v>
      </c>
      <c r="L83" s="169">
        <f>K83/$K$85</f>
        <v>0</v>
      </c>
      <c r="M83" s="169" t="str">
        <f t="shared" ref="M83:M85" si="21">IFERROR(J83/K83,"")</f>
        <v/>
      </c>
      <c r="N83" s="170"/>
    </row>
    <row r="84" spans="1:14">
      <c r="A84" s="16">
        <f t="shared" si="20"/>
        <v>3124</v>
      </c>
      <c r="B84" s="177"/>
      <c r="C84" s="177"/>
      <c r="D84" s="177"/>
      <c r="E84" s="232"/>
      <c r="F84" s="157">
        <v>0</v>
      </c>
      <c r="G84" s="167"/>
      <c r="H84" s="157">
        <v>0</v>
      </c>
      <c r="I84" s="167"/>
      <c r="J84" s="183">
        <f t="shared" si="10"/>
        <v>0</v>
      </c>
      <c r="K84" s="183">
        <f t="shared" si="11"/>
        <v>0</v>
      </c>
      <c r="L84" s="184">
        <f>K84/$K$85</f>
        <v>0</v>
      </c>
      <c r="M84" s="184" t="str">
        <f t="shared" si="21"/>
        <v/>
      </c>
      <c r="N84" s="170"/>
    </row>
    <row r="85" spans="1:14" ht="18.75" customHeight="1" thickBot="1">
      <c r="A85" s="18">
        <f t="shared" si="20"/>
        <v>3125</v>
      </c>
      <c r="B85" s="261" t="s">
        <v>74</v>
      </c>
      <c r="C85" s="261"/>
      <c r="D85" s="261"/>
      <c r="E85" s="262"/>
      <c r="F85" s="263">
        <f>F22+F39+F80+F83+F84</f>
        <v>1257122</v>
      </c>
      <c r="G85" s="264">
        <f>G22+G39+G80+G83+G84</f>
        <v>1950244.0752017479</v>
      </c>
      <c r="H85" s="263">
        <f>H22+H39+H80+H83+H84</f>
        <v>240863</v>
      </c>
      <c r="I85" s="264">
        <f>I22+I39+I80+I83+I84</f>
        <v>202994</v>
      </c>
      <c r="J85" s="265">
        <f t="shared" si="10"/>
        <v>1497985</v>
      </c>
      <c r="K85" s="265">
        <f t="shared" si="11"/>
        <v>2153238.0752017479</v>
      </c>
      <c r="L85" s="266">
        <f>K85/$K$85</f>
        <v>1</v>
      </c>
      <c r="M85" s="266">
        <f t="shared" si="21"/>
        <v>0.69568944430803181</v>
      </c>
      <c r="N85" s="267"/>
    </row>
    <row r="86" spans="1:14" ht="20.25" customHeight="1" thickTop="1">
      <c r="A86" s="19">
        <f t="shared" si="20"/>
        <v>3126</v>
      </c>
      <c r="B86" s="380" t="s">
        <v>92</v>
      </c>
      <c r="C86" s="381"/>
      <c r="D86" s="381"/>
      <c r="E86" s="141"/>
      <c r="F86" s="157">
        <v>0</v>
      </c>
      <c r="G86" s="268"/>
      <c r="H86" s="157">
        <v>0</v>
      </c>
      <c r="I86" s="269"/>
      <c r="J86" s="270"/>
      <c r="K86" s="271"/>
      <c r="L86" s="272"/>
      <c r="M86" s="272"/>
      <c r="N86" s="273"/>
    </row>
    <row r="87" spans="1:14" ht="17.25" customHeight="1">
      <c r="A87" s="20">
        <f t="shared" si="20"/>
        <v>3127</v>
      </c>
      <c r="B87" s="274"/>
      <c r="C87" s="146"/>
      <c r="D87" s="146" t="s">
        <v>75</v>
      </c>
      <c r="E87" s="275"/>
      <c r="F87" s="276"/>
      <c r="G87" s="277"/>
      <c r="H87" s="278"/>
      <c r="I87" s="277"/>
      <c r="J87" s="279"/>
      <c r="K87" s="279"/>
      <c r="L87" s="169"/>
      <c r="M87" s="169"/>
      <c r="N87" s="280"/>
    </row>
    <row r="88" spans="1:14" ht="17.25" customHeight="1">
      <c r="A88" s="16">
        <f t="shared" si="20"/>
        <v>3128</v>
      </c>
      <c r="B88" s="281"/>
      <c r="C88" s="282" t="s">
        <v>30</v>
      </c>
      <c r="D88" s="155"/>
      <c r="E88" s="283"/>
      <c r="F88" s="284"/>
      <c r="G88" s="285"/>
      <c r="H88" s="286"/>
      <c r="I88" s="285"/>
      <c r="J88" s="159"/>
      <c r="K88" s="159"/>
      <c r="L88" s="160"/>
      <c r="M88" s="160"/>
      <c r="N88" s="260"/>
    </row>
    <row r="89" spans="1:14" ht="15" customHeight="1">
      <c r="A89" s="16">
        <f t="shared" si="20"/>
        <v>3129</v>
      </c>
      <c r="B89" s="281"/>
      <c r="C89" s="287"/>
      <c r="D89" s="163" t="s">
        <v>27</v>
      </c>
      <c r="E89" s="164">
        <v>111</v>
      </c>
      <c r="F89" s="157">
        <v>107494</v>
      </c>
      <c r="G89" s="288">
        <v>102949</v>
      </c>
      <c r="H89" s="157"/>
      <c r="I89" s="288"/>
      <c r="J89" s="168">
        <f t="shared" si="10"/>
        <v>107494</v>
      </c>
      <c r="K89" s="168">
        <f t="shared" si="11"/>
        <v>102949</v>
      </c>
      <c r="L89" s="169">
        <f>K89/$K$156</f>
        <v>4.7845632007599316E-2</v>
      </c>
      <c r="M89" s="169">
        <f t="shared" ref="M89:M97" si="22">IFERROR(J89/K89,"")</f>
        <v>1.0441480733178563</v>
      </c>
      <c r="N89" s="170"/>
    </row>
    <row r="90" spans="1:14" ht="15" customHeight="1">
      <c r="A90" s="16">
        <f t="shared" si="20"/>
        <v>3130</v>
      </c>
      <c r="B90" s="281"/>
      <c r="C90" s="287"/>
      <c r="D90" s="163" t="s">
        <v>28</v>
      </c>
      <c r="E90" s="164">
        <v>111</v>
      </c>
      <c r="F90" s="157">
        <v>62930</v>
      </c>
      <c r="G90" s="288">
        <v>94198</v>
      </c>
      <c r="H90" s="157"/>
      <c r="I90" s="288"/>
      <c r="J90" s="168">
        <f t="shared" si="10"/>
        <v>62930</v>
      </c>
      <c r="K90" s="168">
        <f t="shared" si="11"/>
        <v>94198</v>
      </c>
      <c r="L90" s="169">
        <f t="shared" ref="L90:L97" si="23">K90/$K$156</f>
        <v>4.3778597595429201E-2</v>
      </c>
      <c r="M90" s="169">
        <f t="shared" si="22"/>
        <v>0.66806089301259053</v>
      </c>
      <c r="N90" s="170" t="s">
        <v>211</v>
      </c>
    </row>
    <row r="91" spans="1:14" ht="15" customHeight="1">
      <c r="A91" s="16">
        <f t="shared" si="20"/>
        <v>3131</v>
      </c>
      <c r="B91" s="281"/>
      <c r="C91" s="287"/>
      <c r="D91" s="163" t="s">
        <v>172</v>
      </c>
      <c r="E91" s="164">
        <v>111</v>
      </c>
      <c r="F91" s="157">
        <v>0</v>
      </c>
      <c r="G91" s="288">
        <v>113492</v>
      </c>
      <c r="H91" s="157"/>
      <c r="I91" s="288"/>
      <c r="J91" s="168">
        <f t="shared" si="10"/>
        <v>0</v>
      </c>
      <c r="K91" s="168">
        <f t="shared" si="11"/>
        <v>113492</v>
      </c>
      <c r="L91" s="169">
        <f t="shared" si="23"/>
        <v>5.2745499886414263E-2</v>
      </c>
      <c r="M91" s="169">
        <f t="shared" si="22"/>
        <v>0</v>
      </c>
      <c r="N91" s="170" t="s">
        <v>344</v>
      </c>
    </row>
    <row r="92" spans="1:14" ht="15" customHeight="1">
      <c r="A92" s="16">
        <f t="shared" si="20"/>
        <v>3132</v>
      </c>
      <c r="B92" s="281"/>
      <c r="C92" s="163" t="s">
        <v>5</v>
      </c>
      <c r="D92" s="163"/>
      <c r="E92" s="164">
        <v>112</v>
      </c>
      <c r="F92" s="157">
        <v>264733</v>
      </c>
      <c r="G92" s="288">
        <f>424530-I92</f>
        <v>262285</v>
      </c>
      <c r="H92" s="157"/>
      <c r="I92" s="288">
        <f>37611+71385+53249</f>
        <v>162245</v>
      </c>
      <c r="J92" s="168">
        <f t="shared" si="10"/>
        <v>264733</v>
      </c>
      <c r="K92" s="168">
        <f t="shared" si="11"/>
        <v>424530</v>
      </c>
      <c r="L92" s="169">
        <f t="shared" si="23"/>
        <v>0.19730066495241469</v>
      </c>
      <c r="M92" s="169">
        <f t="shared" si="22"/>
        <v>0.62359079452571076</v>
      </c>
      <c r="N92" s="170" t="s">
        <v>212</v>
      </c>
    </row>
    <row r="93" spans="1:14" ht="15" customHeight="1">
      <c r="A93" s="16">
        <f t="shared" si="20"/>
        <v>3133</v>
      </c>
      <c r="B93" s="163"/>
      <c r="C93" s="163" t="s">
        <v>29</v>
      </c>
      <c r="D93" s="163"/>
      <c r="E93" s="164">
        <v>113</v>
      </c>
      <c r="F93" s="157">
        <v>63659</v>
      </c>
      <c r="G93" s="288">
        <v>62159</v>
      </c>
      <c r="H93" s="157"/>
      <c r="I93" s="288"/>
      <c r="J93" s="168">
        <f t="shared" si="10"/>
        <v>63659</v>
      </c>
      <c r="K93" s="168">
        <f t="shared" si="11"/>
        <v>62159</v>
      </c>
      <c r="L93" s="169">
        <f t="shared" si="23"/>
        <v>2.8888446123423891E-2</v>
      </c>
      <c r="M93" s="169">
        <f t="shared" si="22"/>
        <v>1.0241316623497805</v>
      </c>
      <c r="N93" s="170"/>
    </row>
    <row r="94" spans="1:14" ht="15" customHeight="1">
      <c r="A94" s="16">
        <f t="shared" si="20"/>
        <v>3134</v>
      </c>
      <c r="B94" s="163"/>
      <c r="C94" s="163" t="s">
        <v>31</v>
      </c>
      <c r="D94" s="163"/>
      <c r="E94" s="164">
        <v>114</v>
      </c>
      <c r="F94" s="157">
        <v>45008</v>
      </c>
      <c r="G94" s="288">
        <v>45500</v>
      </c>
      <c r="H94" s="157"/>
      <c r="I94" s="288"/>
      <c r="J94" s="168">
        <f t="shared" si="10"/>
        <v>45008</v>
      </c>
      <c r="K94" s="168">
        <f t="shared" si="11"/>
        <v>45500</v>
      </c>
      <c r="L94" s="169">
        <f t="shared" si="23"/>
        <v>2.1146162239028734E-2</v>
      </c>
      <c r="M94" s="169">
        <f t="shared" si="22"/>
        <v>0.98918681318681323</v>
      </c>
      <c r="N94" s="170"/>
    </row>
    <row r="95" spans="1:14" ht="15" customHeight="1">
      <c r="A95" s="16">
        <f t="shared" si="20"/>
        <v>3135</v>
      </c>
      <c r="B95" s="163"/>
      <c r="C95" s="163" t="s">
        <v>34</v>
      </c>
      <c r="D95" s="163"/>
      <c r="E95" s="164">
        <v>116</v>
      </c>
      <c r="F95" s="157">
        <v>0</v>
      </c>
      <c r="G95" s="288">
        <v>15854</v>
      </c>
      <c r="H95" s="157"/>
      <c r="I95" s="288"/>
      <c r="J95" s="168">
        <f t="shared" si="10"/>
        <v>0</v>
      </c>
      <c r="K95" s="168">
        <f t="shared" si="11"/>
        <v>15854</v>
      </c>
      <c r="L95" s="169">
        <f t="shared" si="23"/>
        <v>7.3681594755508027E-3</v>
      </c>
      <c r="M95" s="169">
        <f t="shared" si="22"/>
        <v>0</v>
      </c>
      <c r="N95" s="170"/>
    </row>
    <row r="96" spans="1:14" ht="15" customHeight="1">
      <c r="A96" s="16">
        <f t="shared" si="20"/>
        <v>3136</v>
      </c>
      <c r="B96" s="163"/>
      <c r="C96" s="287" t="s">
        <v>173</v>
      </c>
      <c r="D96" s="163"/>
      <c r="E96" s="164" t="s">
        <v>95</v>
      </c>
      <c r="F96" s="157">
        <f>22800+100400</f>
        <v>123200</v>
      </c>
      <c r="G96" s="288">
        <v>157570</v>
      </c>
      <c r="H96" s="157"/>
      <c r="I96" s="288"/>
      <c r="J96" s="183">
        <f t="shared" si="10"/>
        <v>123200</v>
      </c>
      <c r="K96" s="183">
        <f t="shared" si="11"/>
        <v>157570</v>
      </c>
      <c r="L96" s="184">
        <f t="shared" si="23"/>
        <v>7.3230786461621039E-2</v>
      </c>
      <c r="M96" s="184">
        <f t="shared" si="22"/>
        <v>0.78187472234562416</v>
      </c>
      <c r="N96" s="170" t="s">
        <v>350</v>
      </c>
    </row>
    <row r="97" spans="1:14" ht="15" customHeight="1">
      <c r="A97" s="17">
        <f t="shared" si="20"/>
        <v>3137</v>
      </c>
      <c r="B97" s="186"/>
      <c r="C97" s="186"/>
      <c r="D97" s="289" t="s">
        <v>76</v>
      </c>
      <c r="E97" s="290" t="s">
        <v>6</v>
      </c>
      <c r="F97" s="291">
        <f>SUM(F89:F96)</f>
        <v>667024</v>
      </c>
      <c r="G97" s="292">
        <f>SUM(G89:G96)</f>
        <v>854007</v>
      </c>
      <c r="H97" s="291">
        <f>SUM(H89:H96)</f>
        <v>0</v>
      </c>
      <c r="I97" s="292">
        <f>SUM(I89:I96)</f>
        <v>162245</v>
      </c>
      <c r="J97" s="191">
        <f t="shared" si="10"/>
        <v>667024</v>
      </c>
      <c r="K97" s="191">
        <f t="shared" si="11"/>
        <v>1016252</v>
      </c>
      <c r="L97" s="192">
        <f t="shared" si="23"/>
        <v>0.4723039487414819</v>
      </c>
      <c r="M97" s="192">
        <f t="shared" si="22"/>
        <v>0.65635688785852331</v>
      </c>
      <c r="N97" s="193"/>
    </row>
    <row r="98" spans="1:14" ht="17.25" customHeight="1">
      <c r="A98" s="20">
        <f t="shared" si="20"/>
        <v>3138</v>
      </c>
      <c r="B98" s="274" t="s">
        <v>77</v>
      </c>
      <c r="C98" s="293"/>
      <c r="D98" s="274"/>
      <c r="E98" s="219"/>
      <c r="F98" s="165"/>
      <c r="G98" s="294"/>
      <c r="H98" s="295"/>
      <c r="I98" s="294"/>
      <c r="J98" s="296"/>
      <c r="K98" s="296"/>
      <c r="L98" s="297"/>
      <c r="M98" s="297"/>
      <c r="N98" s="248"/>
    </row>
    <row r="99" spans="1:14" ht="17.25" customHeight="1">
      <c r="A99" s="16">
        <f t="shared" si="20"/>
        <v>3139</v>
      </c>
      <c r="B99" s="155"/>
      <c r="C99" s="155" t="s">
        <v>32</v>
      </c>
      <c r="D99" s="155"/>
      <c r="E99" s="156">
        <v>210</v>
      </c>
      <c r="F99" s="9">
        <f>570*10*12</f>
        <v>68400</v>
      </c>
      <c r="G99" s="298">
        <f>83866</f>
        <v>83866</v>
      </c>
      <c r="H99" s="9"/>
      <c r="I99" s="298"/>
      <c r="J99" s="159">
        <f t="shared" si="10"/>
        <v>68400</v>
      </c>
      <c r="K99" s="159">
        <f t="shared" si="11"/>
        <v>83866</v>
      </c>
      <c r="L99" s="160">
        <f t="shared" ref="L99:L106" si="24">K99/$K$156</f>
        <v>3.8976792139305133E-2</v>
      </c>
      <c r="M99" s="160">
        <f t="shared" ref="M99:M106" si="25">IFERROR(J99/K99,"")</f>
        <v>0.81558676937018582</v>
      </c>
      <c r="N99" s="161"/>
    </row>
    <row r="100" spans="1:14" ht="15" customHeight="1">
      <c r="A100" s="16">
        <f t="shared" si="20"/>
        <v>3140</v>
      </c>
      <c r="B100" s="163"/>
      <c r="C100" s="163" t="s">
        <v>7</v>
      </c>
      <c r="D100" s="163"/>
      <c r="E100" s="164">
        <v>220</v>
      </c>
      <c r="F100" s="9">
        <f>J97*0.067</f>
        <v>44690.608</v>
      </c>
      <c r="G100" s="288">
        <f>K97*0.0675</f>
        <v>68597.010000000009</v>
      </c>
      <c r="H100" s="9"/>
      <c r="I100" s="288"/>
      <c r="J100" s="168">
        <f t="shared" si="10"/>
        <v>44690.608</v>
      </c>
      <c r="K100" s="168">
        <f t="shared" si="11"/>
        <v>68597.010000000009</v>
      </c>
      <c r="L100" s="169">
        <f t="shared" si="24"/>
        <v>3.1880516540050037E-2</v>
      </c>
      <c r="M100" s="169">
        <f t="shared" si="25"/>
        <v>0.65149498498549707</v>
      </c>
      <c r="N100" s="170"/>
    </row>
    <row r="101" spans="1:14" ht="15" customHeight="1">
      <c r="A101" s="16">
        <f t="shared" si="20"/>
        <v>3141</v>
      </c>
      <c r="B101" s="163"/>
      <c r="C101" s="163" t="s">
        <v>23</v>
      </c>
      <c r="D101" s="163"/>
      <c r="E101" s="164">
        <v>225</v>
      </c>
      <c r="F101" s="9">
        <f>J97*0.0145</f>
        <v>9671.848</v>
      </c>
      <c r="G101" s="288">
        <f>K97*0.0145</f>
        <v>14735.654</v>
      </c>
      <c r="H101" s="9"/>
      <c r="I101" s="288"/>
      <c r="J101" s="168">
        <f t="shared" si="10"/>
        <v>9671.848</v>
      </c>
      <c r="K101" s="168">
        <f t="shared" si="11"/>
        <v>14735.654</v>
      </c>
      <c r="L101" s="169">
        <f t="shared" si="24"/>
        <v>6.8484072567514881E-3</v>
      </c>
      <c r="M101" s="169">
        <f t="shared" si="25"/>
        <v>0.65635688785852331</v>
      </c>
      <c r="N101" s="170"/>
    </row>
    <row r="102" spans="1:14" ht="15" customHeight="1">
      <c r="A102" s="16">
        <f t="shared" si="20"/>
        <v>3142</v>
      </c>
      <c r="B102" s="163"/>
      <c r="C102" s="163" t="s">
        <v>8</v>
      </c>
      <c r="D102" s="163"/>
      <c r="E102" s="164" t="s">
        <v>116</v>
      </c>
      <c r="F102" s="31">
        <v>32433</v>
      </c>
      <c r="G102" s="288">
        <v>50336</v>
      </c>
      <c r="H102" s="9"/>
      <c r="I102" s="288"/>
      <c r="J102" s="168">
        <f t="shared" si="10"/>
        <v>32433</v>
      </c>
      <c r="K102" s="168">
        <f t="shared" si="11"/>
        <v>50336</v>
      </c>
      <c r="L102" s="169">
        <f t="shared" si="24"/>
        <v>2.33936971970055E-2</v>
      </c>
      <c r="M102" s="169">
        <f t="shared" si="25"/>
        <v>0.64433010171646532</v>
      </c>
      <c r="N102" s="170"/>
    </row>
    <row r="103" spans="1:14" ht="15" customHeight="1">
      <c r="A103" s="16">
        <f t="shared" si="20"/>
        <v>3143</v>
      </c>
      <c r="B103" s="163"/>
      <c r="C103" s="163" t="s">
        <v>9</v>
      </c>
      <c r="D103" s="163"/>
      <c r="E103" s="164">
        <v>250</v>
      </c>
      <c r="F103" s="10">
        <f>J97*0.003</f>
        <v>2001.0720000000001</v>
      </c>
      <c r="G103" s="288">
        <f>K97*0.003</f>
        <v>3048.7559999999999</v>
      </c>
      <c r="H103" s="10"/>
      <c r="I103" s="288"/>
      <c r="J103" s="168">
        <f t="shared" si="10"/>
        <v>2001.0720000000001</v>
      </c>
      <c r="K103" s="168">
        <f t="shared" si="11"/>
        <v>3048.7559999999999</v>
      </c>
      <c r="L103" s="169">
        <f t="shared" si="24"/>
        <v>1.4169118462244456E-3</v>
      </c>
      <c r="M103" s="169">
        <f t="shared" si="25"/>
        <v>0.65635688785852331</v>
      </c>
      <c r="N103" s="170"/>
    </row>
    <row r="104" spans="1:14" ht="15" customHeight="1">
      <c r="A104" s="16">
        <f t="shared" si="20"/>
        <v>3144</v>
      </c>
      <c r="B104" s="163"/>
      <c r="C104" s="287" t="s">
        <v>33</v>
      </c>
      <c r="D104" s="163"/>
      <c r="E104" s="164">
        <v>270</v>
      </c>
      <c r="F104" s="9"/>
      <c r="G104" s="288"/>
      <c r="H104" s="9"/>
      <c r="I104" s="288"/>
      <c r="J104" s="168">
        <f t="shared" si="10"/>
        <v>0</v>
      </c>
      <c r="K104" s="168">
        <f t="shared" si="11"/>
        <v>0</v>
      </c>
      <c r="L104" s="169">
        <f t="shared" si="24"/>
        <v>0</v>
      </c>
      <c r="M104" s="169" t="str">
        <f t="shared" si="25"/>
        <v/>
      </c>
      <c r="N104" s="170"/>
    </row>
    <row r="105" spans="1:14" ht="15" customHeight="1">
      <c r="A105" s="16">
        <f t="shared" si="20"/>
        <v>3145</v>
      </c>
      <c r="B105" s="163"/>
      <c r="C105" s="287" t="s">
        <v>174</v>
      </c>
      <c r="D105" s="163"/>
      <c r="E105" s="164" t="s">
        <v>10</v>
      </c>
      <c r="F105" s="10">
        <f>50*12*12</f>
        <v>7200</v>
      </c>
      <c r="G105" s="288">
        <f>16332*1.03-I105</f>
        <v>5070.9599999999991</v>
      </c>
      <c r="H105" s="10"/>
      <c r="I105" s="288">
        <v>11751</v>
      </c>
      <c r="J105" s="183">
        <f t="shared" si="10"/>
        <v>7200</v>
      </c>
      <c r="K105" s="183">
        <f t="shared" si="11"/>
        <v>16821.96</v>
      </c>
      <c r="L105" s="184">
        <f t="shared" si="24"/>
        <v>7.8180196777681704E-3</v>
      </c>
      <c r="M105" s="184">
        <f t="shared" si="25"/>
        <v>0.42801195580063206</v>
      </c>
      <c r="N105" s="170"/>
    </row>
    <row r="106" spans="1:14" ht="15" customHeight="1">
      <c r="A106" s="17">
        <f t="shared" si="20"/>
        <v>3146</v>
      </c>
      <c r="B106" s="186"/>
      <c r="C106" s="186"/>
      <c r="D106" s="289" t="s">
        <v>78</v>
      </c>
      <c r="E106" s="290" t="s">
        <v>11</v>
      </c>
      <c r="F106" s="291">
        <f>SUM(F99:F105)</f>
        <v>164396.52799999999</v>
      </c>
      <c r="G106" s="292">
        <f>SUM(G99:G105)</f>
        <v>225654.38</v>
      </c>
      <c r="H106" s="291">
        <f>SUM(H99:H105)</f>
        <v>0</v>
      </c>
      <c r="I106" s="292">
        <f>SUM(I99:I105)</f>
        <v>11751</v>
      </c>
      <c r="J106" s="191">
        <f t="shared" ref="J106:J156" si="26">H106+F106</f>
        <v>164396.52799999999</v>
      </c>
      <c r="K106" s="191">
        <f t="shared" ref="K106:K156" si="27">I106+G106</f>
        <v>237405.38</v>
      </c>
      <c r="L106" s="192">
        <f t="shared" si="24"/>
        <v>0.11033434465710477</v>
      </c>
      <c r="M106" s="192">
        <f t="shared" si="25"/>
        <v>0.69247178812881149</v>
      </c>
      <c r="N106" s="193"/>
    </row>
    <row r="107" spans="1:14" ht="17.25" customHeight="1">
      <c r="A107" s="20">
        <f t="shared" si="20"/>
        <v>3147</v>
      </c>
      <c r="B107" s="274" t="s">
        <v>80</v>
      </c>
      <c r="C107" s="293"/>
      <c r="D107" s="274"/>
      <c r="E107" s="219"/>
      <c r="F107" s="165"/>
      <c r="G107" s="294"/>
      <c r="H107" s="295"/>
      <c r="I107" s="294"/>
      <c r="J107" s="296"/>
      <c r="K107" s="296"/>
      <c r="L107" s="297"/>
      <c r="M107" s="297"/>
      <c r="N107" s="248"/>
    </row>
    <row r="108" spans="1:14" ht="17.25" customHeight="1">
      <c r="A108" s="16">
        <f t="shared" si="20"/>
        <v>3148</v>
      </c>
      <c r="B108" s="155"/>
      <c r="C108" s="155" t="s">
        <v>12</v>
      </c>
      <c r="D108" s="155"/>
      <c r="E108" s="156">
        <v>332</v>
      </c>
      <c r="F108" s="157"/>
      <c r="G108" s="298"/>
      <c r="H108" s="10"/>
      <c r="I108" s="298"/>
      <c r="J108" s="159">
        <f t="shared" si="26"/>
        <v>0</v>
      </c>
      <c r="K108" s="159">
        <f t="shared" si="27"/>
        <v>0</v>
      </c>
      <c r="L108" s="160">
        <f t="shared" ref="L108:L112" si="28">K108/$K$156</f>
        <v>0</v>
      </c>
      <c r="M108" s="160" t="str">
        <f t="shared" ref="M108:M112" si="29">IFERROR(J108/K108,"")</f>
        <v/>
      </c>
      <c r="N108" s="161"/>
    </row>
    <row r="109" spans="1:14" ht="15" customHeight="1">
      <c r="A109" s="16">
        <f t="shared" si="20"/>
        <v>3149</v>
      </c>
      <c r="B109" s="163"/>
      <c r="C109" s="163" t="s">
        <v>13</v>
      </c>
      <c r="D109" s="163"/>
      <c r="E109" s="164">
        <v>333</v>
      </c>
      <c r="F109" s="157"/>
      <c r="G109" s="288"/>
      <c r="H109" s="10"/>
      <c r="I109" s="288"/>
      <c r="J109" s="168">
        <f t="shared" si="26"/>
        <v>0</v>
      </c>
      <c r="K109" s="168">
        <f t="shared" si="27"/>
        <v>0</v>
      </c>
      <c r="L109" s="169">
        <f t="shared" si="28"/>
        <v>0</v>
      </c>
      <c r="M109" s="169" t="str">
        <f t="shared" si="29"/>
        <v/>
      </c>
      <c r="N109" s="170"/>
    </row>
    <row r="110" spans="1:14" ht="15" customHeight="1">
      <c r="A110" s="16">
        <f t="shared" si="20"/>
        <v>3150</v>
      </c>
      <c r="B110" s="163"/>
      <c r="C110" s="163" t="s">
        <v>35</v>
      </c>
      <c r="D110" s="163"/>
      <c r="E110" s="164" t="s">
        <v>96</v>
      </c>
      <c r="F110" s="157">
        <v>50000</v>
      </c>
      <c r="G110" s="299"/>
      <c r="H110" s="10"/>
      <c r="I110" s="288">
        <v>3000</v>
      </c>
      <c r="J110" s="168">
        <f t="shared" si="26"/>
        <v>50000</v>
      </c>
      <c r="K110" s="168">
        <f t="shared" si="27"/>
        <v>3000</v>
      </c>
      <c r="L110" s="169">
        <f t="shared" si="28"/>
        <v>1.3942524553205759E-3</v>
      </c>
      <c r="M110" s="169">
        <f t="shared" si="29"/>
        <v>16.666666666666668</v>
      </c>
      <c r="N110" s="170" t="s">
        <v>345</v>
      </c>
    </row>
    <row r="111" spans="1:14" ht="15" customHeight="1">
      <c r="A111" s="16">
        <f t="shared" si="20"/>
        <v>3151</v>
      </c>
      <c r="B111" s="163"/>
      <c r="C111" s="287" t="s">
        <v>175</v>
      </c>
      <c r="D111" s="163"/>
      <c r="E111" s="164" t="s">
        <v>96</v>
      </c>
      <c r="F111" s="157">
        <f>2500</f>
        <v>2500</v>
      </c>
      <c r="G111" s="288">
        <v>7500</v>
      </c>
      <c r="H111" s="10">
        <v>66000</v>
      </c>
      <c r="I111" s="288">
        <v>19900</v>
      </c>
      <c r="J111" s="183">
        <f t="shared" si="26"/>
        <v>68500</v>
      </c>
      <c r="K111" s="183">
        <f t="shared" si="27"/>
        <v>27400</v>
      </c>
      <c r="L111" s="184">
        <f t="shared" si="28"/>
        <v>1.2734172425261259E-2</v>
      </c>
      <c r="M111" s="184">
        <f t="shared" si="29"/>
        <v>2.5</v>
      </c>
      <c r="N111" s="170" t="s">
        <v>347</v>
      </c>
    </row>
    <row r="112" spans="1:14" ht="15" customHeight="1">
      <c r="A112" s="17">
        <f t="shared" si="20"/>
        <v>3152</v>
      </c>
      <c r="B112" s="186"/>
      <c r="C112" s="186"/>
      <c r="D112" s="289" t="s">
        <v>79</v>
      </c>
      <c r="E112" s="290" t="s">
        <v>14</v>
      </c>
      <c r="F112" s="291">
        <f>SUM(F108:F111)</f>
        <v>52500</v>
      </c>
      <c r="G112" s="292">
        <f>SUM(G108:G111)</f>
        <v>7500</v>
      </c>
      <c r="H112" s="291">
        <f>SUM(H108:H111)</f>
        <v>66000</v>
      </c>
      <c r="I112" s="292">
        <f>SUM(I108:I111)</f>
        <v>22900</v>
      </c>
      <c r="J112" s="191">
        <f t="shared" si="26"/>
        <v>118500</v>
      </c>
      <c r="K112" s="191">
        <f t="shared" si="27"/>
        <v>30400</v>
      </c>
      <c r="L112" s="192">
        <f t="shared" si="28"/>
        <v>1.4128424880581834E-2</v>
      </c>
      <c r="M112" s="192">
        <f t="shared" si="29"/>
        <v>3.8980263157894739</v>
      </c>
      <c r="N112" s="193"/>
    </row>
    <row r="113" spans="1:14" ht="17.25" customHeight="1">
      <c r="A113" s="20">
        <f t="shared" si="20"/>
        <v>3153</v>
      </c>
      <c r="B113" s="274" t="s">
        <v>81</v>
      </c>
      <c r="C113" s="274"/>
      <c r="D113" s="274"/>
      <c r="E113" s="219"/>
      <c r="F113" s="165"/>
      <c r="G113" s="294"/>
      <c r="H113" s="295"/>
      <c r="I113" s="294"/>
      <c r="J113" s="296"/>
      <c r="K113" s="296"/>
      <c r="L113" s="297"/>
      <c r="M113" s="297"/>
      <c r="N113" s="248"/>
    </row>
    <row r="114" spans="1:14" ht="17.25" customHeight="1">
      <c r="A114" s="16">
        <f t="shared" si="20"/>
        <v>3154</v>
      </c>
      <c r="B114" s="300"/>
      <c r="C114" s="155" t="s">
        <v>24</v>
      </c>
      <c r="D114" s="155"/>
      <c r="E114" s="156">
        <v>411</v>
      </c>
      <c r="F114" s="157">
        <v>0</v>
      </c>
      <c r="G114" s="298">
        <v>4500</v>
      </c>
      <c r="H114" s="157"/>
      <c r="I114" s="298"/>
      <c r="J114" s="159">
        <f t="shared" si="26"/>
        <v>0</v>
      </c>
      <c r="K114" s="159">
        <f t="shared" si="27"/>
        <v>4500</v>
      </c>
      <c r="L114" s="160">
        <f t="shared" ref="L114:L119" si="30">K114/$K$156</f>
        <v>2.0913786829808638E-3</v>
      </c>
      <c r="M114" s="160">
        <f t="shared" ref="M114:M119" si="31">IFERROR(J114/K114,"")</f>
        <v>0</v>
      </c>
      <c r="N114" s="161"/>
    </row>
    <row r="115" spans="1:14" ht="15" customHeight="1">
      <c r="A115" s="16">
        <f t="shared" si="20"/>
        <v>3155</v>
      </c>
      <c r="B115" s="301"/>
      <c r="C115" s="302" t="s">
        <v>114</v>
      </c>
      <c r="D115" s="163"/>
      <c r="E115" s="164">
        <v>441</v>
      </c>
      <c r="F115" s="157">
        <f>13981.25*12</f>
        <v>167775</v>
      </c>
      <c r="G115" s="288">
        <v>130000</v>
      </c>
      <c r="H115" s="157"/>
      <c r="I115" s="288"/>
      <c r="J115" s="168">
        <f t="shared" si="26"/>
        <v>167775</v>
      </c>
      <c r="K115" s="168">
        <f t="shared" si="27"/>
        <v>130000</v>
      </c>
      <c r="L115" s="169">
        <f t="shared" si="30"/>
        <v>6.0417606397224953E-2</v>
      </c>
      <c r="M115" s="169">
        <f t="shared" si="31"/>
        <v>1.2905769230769231</v>
      </c>
      <c r="N115" s="170"/>
    </row>
    <row r="116" spans="1:14" ht="15" customHeight="1">
      <c r="A116" s="16">
        <f t="shared" si="20"/>
        <v>3156</v>
      </c>
      <c r="B116" s="301"/>
      <c r="C116" s="163" t="s">
        <v>97</v>
      </c>
      <c r="D116" s="163"/>
      <c r="E116" s="164">
        <v>442</v>
      </c>
      <c r="F116" s="157">
        <v>500</v>
      </c>
      <c r="G116" s="288">
        <f>10045*1.03</f>
        <v>10346.35</v>
      </c>
      <c r="H116" s="157"/>
      <c r="I116" s="288"/>
      <c r="J116" s="168">
        <f t="shared" si="26"/>
        <v>500</v>
      </c>
      <c r="K116" s="168">
        <f t="shared" si="27"/>
        <v>10346.35</v>
      </c>
      <c r="L116" s="169">
        <f t="shared" si="30"/>
        <v>4.8084746303686801E-3</v>
      </c>
      <c r="M116" s="169">
        <f t="shared" si="31"/>
        <v>4.8326221324428417E-2</v>
      </c>
      <c r="N116" s="170"/>
    </row>
    <row r="117" spans="1:14" ht="15" customHeight="1">
      <c r="A117" s="16">
        <f t="shared" si="20"/>
        <v>3157</v>
      </c>
      <c r="B117" s="301"/>
      <c r="C117" s="163" t="s">
        <v>36</v>
      </c>
      <c r="D117" s="163"/>
      <c r="E117" s="164">
        <v>430</v>
      </c>
      <c r="F117" s="157">
        <v>500</v>
      </c>
      <c r="G117" s="288">
        <v>15000</v>
      </c>
      <c r="H117" s="157"/>
      <c r="I117" s="288"/>
      <c r="J117" s="168">
        <f t="shared" si="26"/>
        <v>500</v>
      </c>
      <c r="K117" s="168">
        <f t="shared" si="27"/>
        <v>15000</v>
      </c>
      <c r="L117" s="169">
        <f t="shared" si="30"/>
        <v>6.9712622766028793E-3</v>
      </c>
      <c r="M117" s="169">
        <f t="shared" si="31"/>
        <v>3.3333333333333333E-2</v>
      </c>
      <c r="N117" s="170"/>
    </row>
    <row r="118" spans="1:14" ht="15" customHeight="1">
      <c r="A118" s="16">
        <f t="shared" si="20"/>
        <v>3158</v>
      </c>
      <c r="B118" s="163"/>
      <c r="C118" s="287" t="s">
        <v>176</v>
      </c>
      <c r="D118" s="163"/>
      <c r="E118" s="303" t="s">
        <v>98</v>
      </c>
      <c r="F118" s="157">
        <v>1500</v>
      </c>
      <c r="G118" s="288">
        <f>43500*1.03</f>
        <v>44805</v>
      </c>
      <c r="H118" s="157"/>
      <c r="I118" s="288"/>
      <c r="J118" s="183">
        <f t="shared" si="26"/>
        <v>1500</v>
      </c>
      <c r="K118" s="183">
        <f t="shared" si="27"/>
        <v>44805</v>
      </c>
      <c r="L118" s="184">
        <f t="shared" si="30"/>
        <v>2.0823160420212799E-2</v>
      </c>
      <c r="M118" s="184">
        <f t="shared" si="31"/>
        <v>3.3478406427854032E-2</v>
      </c>
      <c r="N118" s="170" t="s">
        <v>348</v>
      </c>
    </row>
    <row r="119" spans="1:14" ht="15" customHeight="1" thickBot="1">
      <c r="A119" s="18">
        <f t="shared" si="20"/>
        <v>3159</v>
      </c>
      <c r="B119" s="304"/>
      <c r="C119" s="304" t="s">
        <v>82</v>
      </c>
      <c r="D119" s="305"/>
      <c r="E119" s="306">
        <v>400</v>
      </c>
      <c r="F119" s="307">
        <f>SUM(F114:F118)</f>
        <v>170275</v>
      </c>
      <c r="G119" s="308">
        <f>SUM(G114:G118)</f>
        <v>204651.35</v>
      </c>
      <c r="H119" s="307">
        <f>SUM(H114:H118)</f>
        <v>0</v>
      </c>
      <c r="I119" s="308">
        <f>SUM(I114:I118)</f>
        <v>0</v>
      </c>
      <c r="J119" s="265">
        <f t="shared" si="26"/>
        <v>170275</v>
      </c>
      <c r="K119" s="265">
        <f t="shared" si="27"/>
        <v>204651.35</v>
      </c>
      <c r="L119" s="266">
        <f t="shared" si="30"/>
        <v>9.5111882407390172E-2</v>
      </c>
      <c r="M119" s="266">
        <f t="shared" si="31"/>
        <v>0.83202480706821624</v>
      </c>
      <c r="N119" s="267"/>
    </row>
    <row r="120" spans="1:14" ht="17.25" customHeight="1" thickTop="1">
      <c r="A120" s="21">
        <f t="shared" si="20"/>
        <v>3160</v>
      </c>
      <c r="B120" s="309" t="s">
        <v>99</v>
      </c>
      <c r="C120" s="309"/>
      <c r="D120" s="309"/>
      <c r="E120" s="310"/>
      <c r="F120" s="207"/>
      <c r="G120" s="311"/>
      <c r="H120" s="312"/>
      <c r="I120" s="311"/>
      <c r="J120" s="313"/>
      <c r="K120" s="313"/>
      <c r="L120" s="314"/>
      <c r="M120" s="314"/>
      <c r="N120" s="260"/>
    </row>
    <row r="121" spans="1:14" ht="17.25" customHeight="1">
      <c r="A121" s="16">
        <f t="shared" si="20"/>
        <v>3161</v>
      </c>
      <c r="B121" s="300"/>
      <c r="C121" s="282" t="s">
        <v>15</v>
      </c>
      <c r="D121" s="155"/>
      <c r="E121" s="156" t="s">
        <v>16</v>
      </c>
      <c r="F121" s="157">
        <v>12000</v>
      </c>
      <c r="G121" s="9">
        <v>7000</v>
      </c>
      <c r="H121" s="157"/>
      <c r="I121" s="298"/>
      <c r="J121" s="159">
        <f t="shared" si="26"/>
        <v>12000</v>
      </c>
      <c r="K121" s="159">
        <f t="shared" si="27"/>
        <v>7000</v>
      </c>
      <c r="L121" s="160">
        <f t="shared" ref="L121:L130" si="32">K121/$K$156</f>
        <v>3.2532557290813435E-3</v>
      </c>
      <c r="M121" s="160">
        <f t="shared" ref="M121:M130" si="33">IFERROR(J121/K121,"")</f>
        <v>1.7142857142857142</v>
      </c>
      <c r="N121" s="161"/>
    </row>
    <row r="122" spans="1:14" ht="15" customHeight="1">
      <c r="A122" s="16">
        <f t="shared" si="20"/>
        <v>3162</v>
      </c>
      <c r="B122" s="300"/>
      <c r="C122" s="282" t="s">
        <v>144</v>
      </c>
      <c r="D122" s="155"/>
      <c r="E122" s="156">
        <v>522</v>
      </c>
      <c r="F122" s="157">
        <v>7500</v>
      </c>
      <c r="G122" s="9">
        <f>10749*1.3</f>
        <v>13973.7</v>
      </c>
      <c r="H122" s="157"/>
      <c r="I122" s="298"/>
      <c r="J122" s="159">
        <f t="shared" si="26"/>
        <v>7500</v>
      </c>
      <c r="K122" s="159">
        <f t="shared" si="27"/>
        <v>13973.7</v>
      </c>
      <c r="L122" s="160">
        <f t="shared" si="32"/>
        <v>6.4942885116377105E-3</v>
      </c>
      <c r="M122" s="160">
        <f t="shared" si="33"/>
        <v>0.53672255737564134</v>
      </c>
      <c r="N122" s="161"/>
    </row>
    <row r="123" spans="1:14" ht="15" customHeight="1">
      <c r="A123" s="16">
        <f t="shared" si="20"/>
        <v>3163</v>
      </c>
      <c r="B123" s="300"/>
      <c r="C123" s="282" t="s">
        <v>145</v>
      </c>
      <c r="D123" s="155"/>
      <c r="E123" s="156">
        <v>521</v>
      </c>
      <c r="F123" s="157"/>
      <c r="G123" s="9">
        <v>0</v>
      </c>
      <c r="H123" s="157"/>
      <c r="I123" s="298"/>
      <c r="J123" s="159">
        <f t="shared" si="26"/>
        <v>0</v>
      </c>
      <c r="K123" s="159">
        <f t="shared" si="27"/>
        <v>0</v>
      </c>
      <c r="L123" s="160">
        <f t="shared" si="32"/>
        <v>0</v>
      </c>
      <c r="M123" s="160" t="str">
        <f t="shared" si="33"/>
        <v/>
      </c>
      <c r="N123" s="161"/>
    </row>
    <row r="124" spans="1:14" ht="15" customHeight="1">
      <c r="A124" s="16">
        <f t="shared" si="20"/>
        <v>3164</v>
      </c>
      <c r="B124" s="300"/>
      <c r="C124" s="282" t="s">
        <v>146</v>
      </c>
      <c r="D124" s="155"/>
      <c r="E124" s="156">
        <v>523</v>
      </c>
      <c r="F124" s="157"/>
      <c r="G124" s="9">
        <v>0</v>
      </c>
      <c r="H124" s="157"/>
      <c r="I124" s="298"/>
      <c r="J124" s="159">
        <f t="shared" si="26"/>
        <v>0</v>
      </c>
      <c r="K124" s="159">
        <f t="shared" si="27"/>
        <v>0</v>
      </c>
      <c r="L124" s="160">
        <f t="shared" si="32"/>
        <v>0</v>
      </c>
      <c r="M124" s="160" t="str">
        <f t="shared" si="33"/>
        <v/>
      </c>
      <c r="N124" s="161"/>
    </row>
    <row r="125" spans="1:14" ht="15" customHeight="1">
      <c r="A125" s="16">
        <f t="shared" si="20"/>
        <v>3165</v>
      </c>
      <c r="B125" s="300"/>
      <c r="C125" s="282" t="s">
        <v>147</v>
      </c>
      <c r="D125" s="155"/>
      <c r="E125" s="156">
        <v>524</v>
      </c>
      <c r="F125" s="157"/>
      <c r="G125" s="9">
        <v>0</v>
      </c>
      <c r="H125" s="157"/>
      <c r="I125" s="298"/>
      <c r="J125" s="159">
        <f t="shared" si="26"/>
        <v>0</v>
      </c>
      <c r="K125" s="159">
        <f t="shared" si="27"/>
        <v>0</v>
      </c>
      <c r="L125" s="160">
        <f t="shared" si="32"/>
        <v>0</v>
      </c>
      <c r="M125" s="160" t="str">
        <f t="shared" si="33"/>
        <v/>
      </c>
      <c r="N125" s="161"/>
    </row>
    <row r="126" spans="1:14" ht="15" customHeight="1">
      <c r="A126" s="16">
        <f t="shared" si="20"/>
        <v>3166</v>
      </c>
      <c r="B126" s="301"/>
      <c r="C126" s="127" t="s">
        <v>148</v>
      </c>
      <c r="D126" s="163"/>
      <c r="E126" s="164">
        <v>525</v>
      </c>
      <c r="F126" s="157"/>
      <c r="G126" s="9">
        <v>0</v>
      </c>
      <c r="H126" s="157"/>
      <c r="I126" s="288"/>
      <c r="J126" s="168">
        <f t="shared" si="26"/>
        <v>0</v>
      </c>
      <c r="K126" s="168">
        <f t="shared" si="27"/>
        <v>0</v>
      </c>
      <c r="L126" s="169">
        <f t="shared" si="32"/>
        <v>0</v>
      </c>
      <c r="M126" s="169" t="str">
        <f t="shared" si="33"/>
        <v/>
      </c>
      <c r="N126" s="170"/>
    </row>
    <row r="127" spans="1:14" ht="17.25" customHeight="1">
      <c r="A127" s="16">
        <f t="shared" si="20"/>
        <v>3167</v>
      </c>
      <c r="B127" s="163"/>
      <c r="C127" s="287" t="s">
        <v>115</v>
      </c>
      <c r="D127" s="163"/>
      <c r="E127" s="303" t="s">
        <v>100</v>
      </c>
      <c r="F127" s="157"/>
      <c r="G127" s="9">
        <v>0</v>
      </c>
      <c r="H127" s="157"/>
      <c r="I127" s="315"/>
      <c r="J127" s="168">
        <f t="shared" si="26"/>
        <v>0</v>
      </c>
      <c r="K127" s="168">
        <f t="shared" si="27"/>
        <v>0</v>
      </c>
      <c r="L127" s="169">
        <f t="shared" si="32"/>
        <v>0</v>
      </c>
      <c r="M127" s="169" t="str">
        <f t="shared" si="33"/>
        <v/>
      </c>
      <c r="N127" s="170"/>
    </row>
    <row r="128" spans="1:14" ht="17.25" customHeight="1">
      <c r="A128" s="16">
        <f t="shared" si="20"/>
        <v>3168</v>
      </c>
      <c r="B128" s="163"/>
      <c r="C128" s="163" t="s">
        <v>17</v>
      </c>
      <c r="D128" s="163"/>
      <c r="E128" s="164" t="s">
        <v>130</v>
      </c>
      <c r="F128" s="157"/>
      <c r="G128" s="9">
        <v>1500</v>
      </c>
      <c r="H128" s="157">
        <v>28323</v>
      </c>
      <c r="I128" s="298">
        <f>5500+598</f>
        <v>6098</v>
      </c>
      <c r="J128" s="168">
        <f t="shared" si="26"/>
        <v>28323</v>
      </c>
      <c r="K128" s="168">
        <f t="shared" si="27"/>
        <v>7598</v>
      </c>
      <c r="L128" s="169">
        <f t="shared" si="32"/>
        <v>3.5311767185085782E-3</v>
      </c>
      <c r="M128" s="169">
        <f t="shared" si="33"/>
        <v>3.727691497762569</v>
      </c>
      <c r="N128" s="170"/>
    </row>
    <row r="129" spans="1:14" ht="15" customHeight="1">
      <c r="A129" s="16">
        <f t="shared" si="20"/>
        <v>3169</v>
      </c>
      <c r="B129" s="163"/>
      <c r="C129" s="287" t="s">
        <v>177</v>
      </c>
      <c r="D129" s="163"/>
      <c r="E129" s="164" t="s">
        <v>120</v>
      </c>
      <c r="F129" s="157">
        <f>(580*12)+1500</f>
        <v>8460</v>
      </c>
      <c r="G129" s="9">
        <f>122221*1.03</f>
        <v>125887.63</v>
      </c>
      <c r="H129" s="157">
        <v>48121</v>
      </c>
      <c r="I129" s="288"/>
      <c r="J129" s="183">
        <f t="shared" si="26"/>
        <v>56581</v>
      </c>
      <c r="K129" s="183">
        <f t="shared" si="27"/>
        <v>125887.63</v>
      </c>
      <c r="L129" s="184">
        <f t="shared" si="32"/>
        <v>5.8506379073996063E-2</v>
      </c>
      <c r="M129" s="184">
        <f t="shared" si="33"/>
        <v>0.44945639218086797</v>
      </c>
      <c r="N129" s="170" t="s">
        <v>346</v>
      </c>
    </row>
    <row r="130" spans="1:14" ht="15" customHeight="1">
      <c r="A130" s="17">
        <f t="shared" si="20"/>
        <v>3170</v>
      </c>
      <c r="B130" s="186"/>
      <c r="C130" s="186" t="s">
        <v>104</v>
      </c>
      <c r="D130" s="316"/>
      <c r="E130" s="290">
        <v>500</v>
      </c>
      <c r="F130" s="291">
        <f>SUM(F121:F129)</f>
        <v>27960</v>
      </c>
      <c r="G130" s="292">
        <f>SUM(G121:G129)</f>
        <v>148361.33000000002</v>
      </c>
      <c r="H130" s="291">
        <f>SUM(H121:H129)</f>
        <v>76444</v>
      </c>
      <c r="I130" s="292">
        <f>SUM(I121:I129)</f>
        <v>6098</v>
      </c>
      <c r="J130" s="191">
        <f t="shared" si="26"/>
        <v>104404</v>
      </c>
      <c r="K130" s="191">
        <f t="shared" si="27"/>
        <v>154459.33000000002</v>
      </c>
      <c r="L130" s="192">
        <f t="shared" si="32"/>
        <v>7.1785100033223692E-2</v>
      </c>
      <c r="M130" s="192">
        <f t="shared" si="33"/>
        <v>0.67593197510309022</v>
      </c>
      <c r="N130" s="193"/>
    </row>
    <row r="131" spans="1:14" ht="15" customHeight="1">
      <c r="A131" s="20">
        <f t="shared" si="20"/>
        <v>3171</v>
      </c>
      <c r="B131" s="274" t="s">
        <v>83</v>
      </c>
      <c r="C131" s="274"/>
      <c r="D131" s="274"/>
      <c r="E131" s="219"/>
      <c r="F131" s="165"/>
      <c r="G131" s="294"/>
      <c r="H131" s="295"/>
      <c r="I131" s="294"/>
      <c r="J131" s="296"/>
      <c r="K131" s="296"/>
      <c r="L131" s="297"/>
      <c r="M131" s="297"/>
      <c r="N131" s="248"/>
    </row>
    <row r="132" spans="1:14" ht="15" customHeight="1">
      <c r="A132" s="16">
        <f t="shared" si="20"/>
        <v>3172</v>
      </c>
      <c r="B132" s="300"/>
      <c r="C132" s="317" t="s">
        <v>39</v>
      </c>
      <c r="D132" s="155"/>
      <c r="E132" s="156">
        <v>610</v>
      </c>
      <c r="F132" s="157"/>
      <c r="G132" s="298">
        <v>27320</v>
      </c>
      <c r="H132" s="9">
        <v>71450</v>
      </c>
      <c r="I132" s="298"/>
      <c r="J132" s="159">
        <f t="shared" si="26"/>
        <v>71450</v>
      </c>
      <c r="K132" s="159">
        <f t="shared" si="27"/>
        <v>27320</v>
      </c>
      <c r="L132" s="160">
        <f t="shared" ref="L132:L137" si="34">K132/$K$156</f>
        <v>1.2696992359786044E-2</v>
      </c>
      <c r="M132" s="160">
        <f t="shared" ref="M132:M137" si="35">IFERROR(J132/K132,"")</f>
        <v>2.6153001464128844</v>
      </c>
      <c r="N132" s="161"/>
    </row>
    <row r="133" spans="1:14" ht="15" customHeight="1">
      <c r="A133" s="16">
        <f t="shared" si="20"/>
        <v>3173</v>
      </c>
      <c r="B133" s="301"/>
      <c r="C133" s="302" t="s">
        <v>71</v>
      </c>
      <c r="D133" s="163"/>
      <c r="E133" s="164" t="s">
        <v>18</v>
      </c>
      <c r="F133" s="157"/>
      <c r="G133" s="288">
        <v>35500</v>
      </c>
      <c r="H133" s="9"/>
      <c r="I133" s="288"/>
      <c r="J133" s="168">
        <f t="shared" si="26"/>
        <v>0</v>
      </c>
      <c r="K133" s="168">
        <f t="shared" si="27"/>
        <v>35500</v>
      </c>
      <c r="L133" s="169">
        <f t="shared" si="34"/>
        <v>1.6498654054626815E-2</v>
      </c>
      <c r="M133" s="169">
        <f t="shared" si="35"/>
        <v>0</v>
      </c>
      <c r="N133" s="170"/>
    </row>
    <row r="134" spans="1:14" ht="17.25" customHeight="1">
      <c r="A134" s="16">
        <f t="shared" si="20"/>
        <v>3174</v>
      </c>
      <c r="B134" s="301"/>
      <c r="C134" s="302" t="s">
        <v>37</v>
      </c>
      <c r="D134" s="163"/>
      <c r="E134" s="164" t="s">
        <v>101</v>
      </c>
      <c r="F134" s="157">
        <f>231*54</f>
        <v>12474</v>
      </c>
      <c r="G134" s="288">
        <f>75*230</f>
        <v>17250</v>
      </c>
      <c r="H134" s="9"/>
      <c r="I134" s="288"/>
      <c r="J134" s="168">
        <f t="shared" si="26"/>
        <v>12474</v>
      </c>
      <c r="K134" s="168">
        <f t="shared" si="27"/>
        <v>17250</v>
      </c>
      <c r="L134" s="169">
        <f t="shared" si="34"/>
        <v>8.0169516180933105E-3</v>
      </c>
      <c r="M134" s="169">
        <f t="shared" si="35"/>
        <v>0.72313043478260874</v>
      </c>
      <c r="N134" s="170"/>
    </row>
    <row r="135" spans="1:14" ht="17.25" customHeight="1">
      <c r="A135" s="16">
        <f t="shared" si="20"/>
        <v>3175</v>
      </c>
      <c r="B135" s="301"/>
      <c r="C135" s="163" t="s">
        <v>72</v>
      </c>
      <c r="D135" s="163"/>
      <c r="E135" s="164" t="s">
        <v>131</v>
      </c>
      <c r="F135" s="157"/>
      <c r="G135" s="288">
        <v>1500</v>
      </c>
      <c r="H135" s="9"/>
      <c r="I135" s="288"/>
      <c r="J135" s="168">
        <f t="shared" si="26"/>
        <v>0</v>
      </c>
      <c r="K135" s="168">
        <f t="shared" si="27"/>
        <v>1500</v>
      </c>
      <c r="L135" s="169">
        <f t="shared" si="34"/>
        <v>6.9712622766028793E-4</v>
      </c>
      <c r="M135" s="169">
        <f t="shared" si="35"/>
        <v>0</v>
      </c>
      <c r="N135" s="170"/>
    </row>
    <row r="136" spans="1:14" ht="15" customHeight="1">
      <c r="A136" s="16">
        <f t="shared" si="20"/>
        <v>3176</v>
      </c>
      <c r="B136" s="301"/>
      <c r="C136" s="287" t="s">
        <v>178</v>
      </c>
      <c r="D136" s="163"/>
      <c r="E136" s="164" t="s">
        <v>38</v>
      </c>
      <c r="F136" s="157"/>
      <c r="G136" s="288">
        <v>15325</v>
      </c>
      <c r="H136" s="9"/>
      <c r="I136" s="288"/>
      <c r="J136" s="183">
        <f t="shared" si="26"/>
        <v>0</v>
      </c>
      <c r="K136" s="183">
        <f t="shared" si="27"/>
        <v>15325</v>
      </c>
      <c r="L136" s="184">
        <f t="shared" si="34"/>
        <v>7.1223062925959415E-3</v>
      </c>
      <c r="M136" s="184">
        <f t="shared" si="35"/>
        <v>0</v>
      </c>
      <c r="N136" s="170"/>
    </row>
    <row r="137" spans="1:14" ht="15" customHeight="1">
      <c r="A137" s="17">
        <f t="shared" si="20"/>
        <v>3177</v>
      </c>
      <c r="B137" s="186"/>
      <c r="C137" s="186" t="s">
        <v>84</v>
      </c>
      <c r="D137" s="316"/>
      <c r="E137" s="290">
        <v>600</v>
      </c>
      <c r="F137" s="291">
        <f>SUM(F132:F136)</f>
        <v>12474</v>
      </c>
      <c r="G137" s="292">
        <f>SUM(G132:G136)</f>
        <v>96895</v>
      </c>
      <c r="H137" s="291">
        <f>SUM(H132:H136)</f>
        <v>71450</v>
      </c>
      <c r="I137" s="292">
        <f>SUM(I132:I136)</f>
        <v>0</v>
      </c>
      <c r="J137" s="191">
        <f t="shared" si="26"/>
        <v>83924</v>
      </c>
      <c r="K137" s="191">
        <f t="shared" si="27"/>
        <v>96895</v>
      </c>
      <c r="L137" s="192">
        <f t="shared" si="34"/>
        <v>4.5032030552762399E-2</v>
      </c>
      <c r="M137" s="192">
        <f t="shared" si="35"/>
        <v>0.86613344341813303</v>
      </c>
      <c r="N137" s="193"/>
    </row>
    <row r="138" spans="1:14" ht="15" customHeight="1">
      <c r="A138" s="20">
        <f t="shared" si="20"/>
        <v>3178</v>
      </c>
      <c r="B138" s="274" t="s">
        <v>85</v>
      </c>
      <c r="C138" s="274"/>
      <c r="D138" s="274"/>
      <c r="E138" s="219"/>
      <c r="F138" s="165"/>
      <c r="G138" s="294"/>
      <c r="H138" s="295"/>
      <c r="I138" s="294"/>
      <c r="J138" s="296"/>
      <c r="K138" s="296"/>
      <c r="L138" s="297"/>
      <c r="M138" s="297"/>
      <c r="N138" s="248"/>
    </row>
    <row r="139" spans="1:14" ht="15" customHeight="1">
      <c r="A139" s="16">
        <f t="shared" si="20"/>
        <v>3179</v>
      </c>
      <c r="B139" s="300"/>
      <c r="C139" s="282" t="s">
        <v>121</v>
      </c>
      <c r="D139" s="155"/>
      <c r="E139" s="156">
        <v>710</v>
      </c>
      <c r="F139" s="157">
        <v>0</v>
      </c>
      <c r="G139" s="298"/>
      <c r="H139" s="157">
        <v>0</v>
      </c>
      <c r="I139" s="298"/>
      <c r="J139" s="159">
        <f t="shared" si="26"/>
        <v>0</v>
      </c>
      <c r="K139" s="159">
        <f t="shared" si="27"/>
        <v>0</v>
      </c>
      <c r="L139" s="160">
        <f t="shared" ref="L139:L143" si="36">K139/$K$156</f>
        <v>0</v>
      </c>
      <c r="M139" s="160" t="str">
        <f t="shared" ref="M139:M143" si="37">IFERROR(J139/K139,"")</f>
        <v/>
      </c>
      <c r="N139" s="161"/>
    </row>
    <row r="140" spans="1:14" ht="17.25" customHeight="1">
      <c r="A140" s="16">
        <f t="shared" si="20"/>
        <v>3180</v>
      </c>
      <c r="B140" s="301"/>
      <c r="C140" s="287" t="s">
        <v>73</v>
      </c>
      <c r="D140" s="163"/>
      <c r="E140" s="164">
        <v>720</v>
      </c>
      <c r="F140" s="157">
        <v>0</v>
      </c>
      <c r="G140" s="288"/>
      <c r="H140" s="157">
        <v>0</v>
      </c>
      <c r="I140" s="288"/>
      <c r="J140" s="168">
        <f t="shared" si="26"/>
        <v>0</v>
      </c>
      <c r="K140" s="168">
        <f t="shared" si="27"/>
        <v>0</v>
      </c>
      <c r="L140" s="169">
        <f t="shared" si="36"/>
        <v>0</v>
      </c>
      <c r="M140" s="169" t="str">
        <f t="shared" si="37"/>
        <v/>
      </c>
      <c r="N140" s="170"/>
    </row>
    <row r="141" spans="1:14" ht="17.25" customHeight="1">
      <c r="A141" s="16">
        <f t="shared" si="20"/>
        <v>3181</v>
      </c>
      <c r="B141" s="301"/>
      <c r="C141" s="302" t="s">
        <v>19</v>
      </c>
      <c r="D141" s="163"/>
      <c r="E141" s="164" t="s">
        <v>122</v>
      </c>
      <c r="F141" s="157">
        <v>0</v>
      </c>
      <c r="G141" s="288"/>
      <c r="H141" s="157">
        <v>0</v>
      </c>
      <c r="I141" s="288"/>
      <c r="J141" s="168">
        <f t="shared" si="26"/>
        <v>0</v>
      </c>
      <c r="K141" s="168">
        <f t="shared" si="27"/>
        <v>0</v>
      </c>
      <c r="L141" s="169">
        <f t="shared" si="36"/>
        <v>0</v>
      </c>
      <c r="M141" s="169" t="str">
        <f t="shared" si="37"/>
        <v/>
      </c>
      <c r="N141" s="170"/>
    </row>
    <row r="142" spans="1:14" ht="14.25" customHeight="1">
      <c r="A142" s="16">
        <f t="shared" si="20"/>
        <v>3182</v>
      </c>
      <c r="B142" s="163"/>
      <c r="C142" s="302" t="s">
        <v>182</v>
      </c>
      <c r="D142" s="163"/>
      <c r="E142" s="164" t="s">
        <v>123</v>
      </c>
      <c r="F142" s="157">
        <v>0</v>
      </c>
      <c r="G142" s="288"/>
      <c r="H142" s="157">
        <v>10310</v>
      </c>
      <c r="I142" s="288"/>
      <c r="J142" s="183">
        <f t="shared" si="26"/>
        <v>10310</v>
      </c>
      <c r="K142" s="183">
        <f t="shared" si="27"/>
        <v>0</v>
      </c>
      <c r="L142" s="184">
        <f t="shared" si="36"/>
        <v>0</v>
      </c>
      <c r="M142" s="184" t="str">
        <f t="shared" si="37"/>
        <v/>
      </c>
      <c r="N142" s="170"/>
    </row>
    <row r="143" spans="1:14" ht="15" customHeight="1">
      <c r="A143" s="17">
        <f t="shared" ref="A143:A156" si="38">A142+1</f>
        <v>3183</v>
      </c>
      <c r="B143" s="186"/>
      <c r="C143" s="186" t="s">
        <v>86</v>
      </c>
      <c r="D143" s="316"/>
      <c r="E143" s="290">
        <v>700</v>
      </c>
      <c r="F143" s="291">
        <f>SUM(F139:F142)</f>
        <v>0</v>
      </c>
      <c r="G143" s="292">
        <f>SUM(G139:G142)</f>
        <v>0</v>
      </c>
      <c r="H143" s="291">
        <f>SUM(H139:H142)</f>
        <v>10310</v>
      </c>
      <c r="I143" s="292">
        <f>SUM(I139:I142)</f>
        <v>0</v>
      </c>
      <c r="J143" s="191">
        <f t="shared" si="26"/>
        <v>10310</v>
      </c>
      <c r="K143" s="191">
        <f t="shared" si="27"/>
        <v>0</v>
      </c>
      <c r="L143" s="192">
        <f t="shared" si="36"/>
        <v>0</v>
      </c>
      <c r="M143" s="192" t="str">
        <f t="shared" si="37"/>
        <v/>
      </c>
      <c r="N143" s="193"/>
    </row>
    <row r="144" spans="1:14" ht="15" customHeight="1">
      <c r="A144" s="20">
        <f t="shared" si="38"/>
        <v>3184</v>
      </c>
      <c r="B144" s="274" t="s">
        <v>87</v>
      </c>
      <c r="C144" s="274"/>
      <c r="D144" s="274"/>
      <c r="E144" s="219"/>
      <c r="F144" s="165"/>
      <c r="G144" s="294"/>
      <c r="H144" s="295"/>
      <c r="I144" s="294"/>
      <c r="J144" s="296"/>
      <c r="K144" s="296"/>
      <c r="L144" s="297"/>
      <c r="M144" s="297"/>
      <c r="N144" s="248"/>
    </row>
    <row r="145" spans="1:14" ht="15" customHeight="1">
      <c r="A145" s="16">
        <f t="shared" si="38"/>
        <v>3185</v>
      </c>
      <c r="B145" s="300"/>
      <c r="C145" s="317" t="s">
        <v>142</v>
      </c>
      <c r="D145" s="155"/>
      <c r="E145" s="156">
        <v>810</v>
      </c>
      <c r="F145" s="157">
        <f>(F85-100000)*0.0025</f>
        <v>2892.8049999999998</v>
      </c>
      <c r="G145" s="298">
        <f>G85*0.0025</f>
        <v>4875.6101880043698</v>
      </c>
      <c r="H145" s="157"/>
      <c r="I145" s="298"/>
      <c r="J145" s="159">
        <f t="shared" si="26"/>
        <v>2892.8049999999998</v>
      </c>
      <c r="K145" s="159">
        <f t="shared" si="27"/>
        <v>4875.6101880043698</v>
      </c>
      <c r="L145" s="160">
        <f t="shared" ref="L145:L150" si="39">K145/$K$156</f>
        <v>2.2659438252703688E-3</v>
      </c>
      <c r="M145" s="160">
        <f t="shared" ref="M145:M150" si="40">IFERROR(J145/K145,"")</f>
        <v>0.59332163328341281</v>
      </c>
      <c r="N145" s="161"/>
    </row>
    <row r="146" spans="1:14" ht="15" customHeight="1">
      <c r="A146" s="16">
        <f t="shared" si="38"/>
        <v>3186</v>
      </c>
      <c r="B146" s="300"/>
      <c r="C146" s="317" t="s">
        <v>143</v>
      </c>
      <c r="D146" s="155"/>
      <c r="E146" s="156">
        <v>810</v>
      </c>
      <c r="F146" s="157"/>
      <c r="G146" s="298">
        <v>1375</v>
      </c>
      <c r="H146" s="157"/>
      <c r="I146" s="298"/>
      <c r="J146" s="159">
        <f t="shared" si="26"/>
        <v>0</v>
      </c>
      <c r="K146" s="159">
        <f t="shared" si="27"/>
        <v>1375</v>
      </c>
      <c r="L146" s="160">
        <f t="shared" si="39"/>
        <v>6.390323753552639E-4</v>
      </c>
      <c r="M146" s="160">
        <f t="shared" si="40"/>
        <v>0</v>
      </c>
      <c r="N146" s="161"/>
    </row>
    <row r="147" spans="1:14" ht="17.25" customHeight="1">
      <c r="A147" s="16">
        <f t="shared" si="38"/>
        <v>3187</v>
      </c>
      <c r="B147" s="300"/>
      <c r="C147" s="282" t="s">
        <v>25</v>
      </c>
      <c r="D147" s="155"/>
      <c r="E147" s="156">
        <v>830</v>
      </c>
      <c r="F147" s="157"/>
      <c r="G147" s="298"/>
      <c r="H147" s="157"/>
      <c r="I147" s="298"/>
      <c r="J147" s="159">
        <f t="shared" si="26"/>
        <v>0</v>
      </c>
      <c r="K147" s="159">
        <f t="shared" si="27"/>
        <v>0</v>
      </c>
      <c r="L147" s="160">
        <f t="shared" si="39"/>
        <v>0</v>
      </c>
      <c r="M147" s="160" t="str">
        <f t="shared" si="40"/>
        <v/>
      </c>
      <c r="N147" s="161"/>
    </row>
    <row r="148" spans="1:14" ht="17.25" customHeight="1">
      <c r="A148" s="16">
        <f t="shared" si="38"/>
        <v>3188</v>
      </c>
      <c r="B148" s="300"/>
      <c r="C148" s="282" t="s">
        <v>126</v>
      </c>
      <c r="D148" s="155"/>
      <c r="E148" s="156">
        <v>831</v>
      </c>
      <c r="F148" s="157"/>
      <c r="G148" s="298"/>
      <c r="H148" s="157"/>
      <c r="I148" s="298"/>
      <c r="J148" s="159">
        <f t="shared" si="26"/>
        <v>0</v>
      </c>
      <c r="K148" s="159">
        <f t="shared" si="27"/>
        <v>0</v>
      </c>
      <c r="L148" s="160">
        <f t="shared" si="39"/>
        <v>0</v>
      </c>
      <c r="M148" s="160" t="str">
        <f t="shared" si="40"/>
        <v/>
      </c>
      <c r="N148" s="161"/>
    </row>
    <row r="149" spans="1:14" ht="15" customHeight="1">
      <c r="A149" s="16">
        <f t="shared" si="38"/>
        <v>3189</v>
      </c>
      <c r="B149" s="301"/>
      <c r="C149" s="287" t="s">
        <v>179</v>
      </c>
      <c r="D149" s="163"/>
      <c r="E149" s="164" t="s">
        <v>124</v>
      </c>
      <c r="F149" s="157">
        <v>0</v>
      </c>
      <c r="G149" s="288"/>
      <c r="H149" s="157">
        <v>0</v>
      </c>
      <c r="I149" s="288"/>
      <c r="J149" s="183">
        <f t="shared" si="26"/>
        <v>0</v>
      </c>
      <c r="K149" s="183">
        <f t="shared" si="27"/>
        <v>0</v>
      </c>
      <c r="L149" s="184">
        <f t="shared" si="39"/>
        <v>0</v>
      </c>
      <c r="M149" s="184" t="str">
        <f t="shared" si="40"/>
        <v/>
      </c>
      <c r="N149" s="170"/>
    </row>
    <row r="150" spans="1:14" ht="15" customHeight="1">
      <c r="A150" s="22">
        <f t="shared" si="38"/>
        <v>3190</v>
      </c>
      <c r="B150" s="186"/>
      <c r="C150" s="186" t="s">
        <v>88</v>
      </c>
      <c r="D150" s="316"/>
      <c r="E150" s="290">
        <v>800</v>
      </c>
      <c r="F150" s="291">
        <f>SUM(F145:F149)</f>
        <v>2892.8049999999998</v>
      </c>
      <c r="G150" s="292">
        <f>SUM(G145:G149)</f>
        <v>6250.6101880043698</v>
      </c>
      <c r="H150" s="291">
        <f>SUM(H145:H149)</f>
        <v>0</v>
      </c>
      <c r="I150" s="292">
        <f>SUM(I145:I149)</f>
        <v>0</v>
      </c>
      <c r="J150" s="191">
        <f t="shared" si="26"/>
        <v>2892.8049999999998</v>
      </c>
      <c r="K150" s="191">
        <f t="shared" si="27"/>
        <v>6250.6101880043698</v>
      </c>
      <c r="L150" s="192">
        <f t="shared" si="39"/>
        <v>2.9049762006256329E-3</v>
      </c>
      <c r="M150" s="192">
        <f t="shared" si="40"/>
        <v>0.46280361644557855</v>
      </c>
      <c r="N150" s="193"/>
    </row>
    <row r="151" spans="1:14" ht="15" customHeight="1">
      <c r="A151" s="23">
        <f t="shared" si="38"/>
        <v>3191</v>
      </c>
      <c r="B151" s="274" t="s">
        <v>90</v>
      </c>
      <c r="C151" s="274"/>
      <c r="D151" s="274"/>
      <c r="E151" s="219"/>
      <c r="F151" s="165"/>
      <c r="G151" s="294"/>
      <c r="H151" s="295"/>
      <c r="I151" s="294"/>
      <c r="J151" s="296"/>
      <c r="K151" s="296"/>
      <c r="L151" s="297"/>
      <c r="M151" s="297"/>
      <c r="N151" s="248"/>
    </row>
    <row r="152" spans="1:14" ht="17.25" customHeight="1">
      <c r="A152" s="16">
        <f t="shared" si="38"/>
        <v>3192</v>
      </c>
      <c r="B152" s="301"/>
      <c r="C152" s="163" t="s">
        <v>20</v>
      </c>
      <c r="D152" s="163"/>
      <c r="E152" s="164">
        <v>933</v>
      </c>
      <c r="F152" s="9">
        <f>176227-H152</f>
        <v>159568</v>
      </c>
      <c r="G152" s="288">
        <v>405377</v>
      </c>
      <c r="H152" s="157">
        <v>16659</v>
      </c>
      <c r="I152" s="288"/>
      <c r="J152" s="168">
        <f t="shared" si="26"/>
        <v>176227</v>
      </c>
      <c r="K152" s="168">
        <f t="shared" si="27"/>
        <v>405377</v>
      </c>
      <c r="L152" s="169">
        <f t="shared" ref="L152:L156" si="41">K152/$K$156</f>
        <v>0.18839929252682969</v>
      </c>
      <c r="M152" s="169">
        <f t="shared" ref="M152:M156" si="42">IFERROR(J152/K152,"")</f>
        <v>0.43472372630909006</v>
      </c>
      <c r="N152" s="170"/>
    </row>
    <row r="153" spans="1:14" ht="17.25" customHeight="1">
      <c r="A153" s="16">
        <f t="shared" si="38"/>
        <v>3193</v>
      </c>
      <c r="B153" s="301"/>
      <c r="C153" s="163" t="s">
        <v>183</v>
      </c>
      <c r="D153" s="163"/>
      <c r="E153" s="164" t="s">
        <v>125</v>
      </c>
      <c r="F153" s="157"/>
      <c r="G153" s="288"/>
      <c r="H153" s="157">
        <v>0</v>
      </c>
      <c r="I153" s="288"/>
      <c r="J153" s="168">
        <f t="shared" si="26"/>
        <v>0</v>
      </c>
      <c r="K153" s="168">
        <f t="shared" si="27"/>
        <v>0</v>
      </c>
      <c r="L153" s="169">
        <f t="shared" si="41"/>
        <v>0</v>
      </c>
      <c r="M153" s="169" t="str">
        <f t="shared" si="42"/>
        <v/>
      </c>
      <c r="N153" s="170"/>
    </row>
    <row r="154" spans="1:14" ht="15" customHeight="1">
      <c r="A154" s="16">
        <f t="shared" si="38"/>
        <v>3194</v>
      </c>
      <c r="B154" s="177"/>
      <c r="C154" s="318"/>
      <c r="D154" s="177"/>
      <c r="E154" s="178"/>
      <c r="F154" s="157">
        <v>0</v>
      </c>
      <c r="G154" s="288"/>
      <c r="H154" s="157">
        <v>0</v>
      </c>
      <c r="I154" s="288"/>
      <c r="J154" s="183">
        <f t="shared" si="26"/>
        <v>0</v>
      </c>
      <c r="K154" s="183">
        <f t="shared" si="27"/>
        <v>0</v>
      </c>
      <c r="L154" s="184">
        <f t="shared" si="41"/>
        <v>0</v>
      </c>
      <c r="M154" s="184" t="str">
        <f t="shared" si="42"/>
        <v/>
      </c>
      <c r="N154" s="170"/>
    </row>
    <row r="155" spans="1:14" ht="21" customHeight="1">
      <c r="A155" s="24">
        <f t="shared" si="38"/>
        <v>3195</v>
      </c>
      <c r="B155" s="186"/>
      <c r="C155" s="186" t="s">
        <v>89</v>
      </c>
      <c r="D155" s="186"/>
      <c r="E155" s="290">
        <v>900</v>
      </c>
      <c r="F155" s="291">
        <f>SUM(F152:F154)</f>
        <v>159568</v>
      </c>
      <c r="G155" s="292">
        <f>SUM(G152:G154)</f>
        <v>405377</v>
      </c>
      <c r="H155" s="291">
        <f>SUM(H152:H154)</f>
        <v>16659</v>
      </c>
      <c r="I155" s="292">
        <f>SUM(I152:I154)</f>
        <v>0</v>
      </c>
      <c r="J155" s="191">
        <f t="shared" si="26"/>
        <v>176227</v>
      </c>
      <c r="K155" s="191">
        <f t="shared" si="27"/>
        <v>405377</v>
      </c>
      <c r="L155" s="192">
        <f t="shared" si="41"/>
        <v>0.18839929252682969</v>
      </c>
      <c r="M155" s="192">
        <f t="shared" si="42"/>
        <v>0.43472372630909006</v>
      </c>
      <c r="N155" s="319"/>
    </row>
    <row r="156" spans="1:14" ht="18.75" customHeight="1" thickBot="1">
      <c r="A156" s="24">
        <f t="shared" si="38"/>
        <v>3196</v>
      </c>
      <c r="B156" s="261"/>
      <c r="C156" s="261"/>
      <c r="D156" s="320" t="s">
        <v>21</v>
      </c>
      <c r="E156" s="321" t="s">
        <v>22</v>
      </c>
      <c r="F156" s="322">
        <f>F97+F106+F112+F119+F130+F137+F143+F150+F155</f>
        <v>1257090.3329999999</v>
      </c>
      <c r="G156" s="323">
        <f>G97+G106+G112+G119+G130+G137+G143+G150+G155</f>
        <v>1948696.6701880044</v>
      </c>
      <c r="H156" s="322">
        <f t="shared" ref="H156:I156" si="43">H97+H106+H112+H119+H130+H137+H143+H150+H155</f>
        <v>240863</v>
      </c>
      <c r="I156" s="323">
        <f t="shared" si="43"/>
        <v>202994</v>
      </c>
      <c r="J156" s="324">
        <f t="shared" si="26"/>
        <v>1497953.3329999999</v>
      </c>
      <c r="K156" s="324">
        <f t="shared" si="27"/>
        <v>2151690.6701880042</v>
      </c>
      <c r="L156" s="325">
        <f t="shared" si="41"/>
        <v>1</v>
      </c>
      <c r="M156" s="325">
        <f t="shared" si="42"/>
        <v>0.6961750374969633</v>
      </c>
      <c r="N156" s="267"/>
    </row>
    <row r="157" spans="1:14" ht="18.75" customHeight="1" thickTop="1" thickBot="1">
      <c r="A157" s="129"/>
      <c r="B157" s="326"/>
      <c r="C157" s="326"/>
      <c r="D157" s="326"/>
      <c r="E157" s="127"/>
      <c r="F157" s="327"/>
      <c r="G157" s="328"/>
      <c r="H157" s="328"/>
      <c r="I157" s="328"/>
      <c r="J157" s="329"/>
      <c r="K157" s="329"/>
      <c r="L157" s="329"/>
      <c r="M157" s="329"/>
      <c r="N157" s="329"/>
    </row>
    <row r="158" spans="1:14" ht="18.75" customHeight="1" thickBot="1">
      <c r="A158" s="129"/>
      <c r="B158" s="329"/>
      <c r="C158" s="127"/>
      <c r="D158" s="330"/>
      <c r="E158" s="331" t="s">
        <v>105</v>
      </c>
      <c r="F158" s="332">
        <f>F85-F156</f>
        <v>31.667000000132248</v>
      </c>
      <c r="G158" s="333">
        <f>G85-G156</f>
        <v>1547.4050137435552</v>
      </c>
      <c r="H158" s="333">
        <f>H85-H156</f>
        <v>0</v>
      </c>
      <c r="I158" s="334">
        <f>I85-I156</f>
        <v>0</v>
      </c>
      <c r="J158" s="335">
        <f t="shared" ref="J158:J160" si="44">F158+H158</f>
        <v>31.667000000132248</v>
      </c>
      <c r="K158" s="336">
        <f>G158+I158</f>
        <v>1547.4050137435552</v>
      </c>
      <c r="L158" s="329"/>
      <c r="M158" s="329"/>
      <c r="N158" s="337" t="s">
        <v>156</v>
      </c>
    </row>
    <row r="159" spans="1:14" ht="18.75" customHeight="1" thickTop="1" thickBot="1">
      <c r="A159" s="129"/>
      <c r="B159" s="329"/>
      <c r="C159" s="127"/>
      <c r="D159" s="330"/>
      <c r="E159" s="331" t="s">
        <v>106</v>
      </c>
      <c r="F159" s="338"/>
      <c r="G159" s="339"/>
      <c r="H159" s="340"/>
      <c r="I159" s="341"/>
      <c r="J159" s="342">
        <f>F159+H159</f>
        <v>0</v>
      </c>
      <c r="K159" s="343">
        <f>G159+I159</f>
        <v>0</v>
      </c>
      <c r="L159" s="329"/>
      <c r="M159" s="329"/>
      <c r="N159" s="344">
        <f>G160/G85</f>
        <v>7.9344172015160717E-4</v>
      </c>
    </row>
    <row r="160" spans="1:14" ht="15" customHeight="1" thickTop="1">
      <c r="A160" s="129"/>
      <c r="B160" s="329"/>
      <c r="C160" s="127"/>
      <c r="D160" s="330"/>
      <c r="E160" s="331" t="s">
        <v>107</v>
      </c>
      <c r="F160" s="345">
        <f>SUM(F158:F159)</f>
        <v>31.667000000132248</v>
      </c>
      <c r="G160" s="346">
        <f>SUM(G158:G159)</f>
        <v>1547.4050137435552</v>
      </c>
      <c r="H160" s="346">
        <f>SUM(H158:H159)</f>
        <v>0</v>
      </c>
      <c r="I160" s="347">
        <f>SUM(I158:I159)</f>
        <v>0</v>
      </c>
      <c r="J160" s="348">
        <f t="shared" si="44"/>
        <v>31.667000000132248</v>
      </c>
      <c r="K160" s="349">
        <f>G160+I160</f>
        <v>1547.4050137435552</v>
      </c>
      <c r="L160" s="329"/>
      <c r="M160" s="329"/>
      <c r="N160" s="329"/>
    </row>
    <row r="161" spans="1:14" ht="15" customHeight="1">
      <c r="A161" s="129"/>
      <c r="B161" s="329"/>
      <c r="C161" s="127"/>
      <c r="D161" s="330"/>
      <c r="E161" s="350"/>
      <c r="F161" s="351"/>
      <c r="G161" s="351"/>
      <c r="H161" s="352"/>
      <c r="I161" s="351"/>
      <c r="J161" s="329"/>
      <c r="K161" s="329"/>
      <c r="L161" s="329"/>
      <c r="M161" s="329"/>
      <c r="N161" s="329"/>
    </row>
    <row r="162" spans="1:14" ht="15" customHeight="1"/>
    <row r="163" spans="1:14" ht="15" customHeight="1"/>
    <row r="164" spans="1:14" ht="15" customHeight="1"/>
    <row r="165" spans="1:14" ht="15" customHeight="1"/>
    <row r="166" spans="1:14" ht="15" customHeight="1"/>
    <row r="167" spans="1:14" ht="15" customHeight="1"/>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sheetData>
  <mergeCells count="20">
    <mergeCell ref="B86:D86"/>
    <mergeCell ref="G8:G10"/>
    <mergeCell ref="E8:E10"/>
    <mergeCell ref="B6:D10"/>
    <mergeCell ref="F8:F10"/>
    <mergeCell ref="B11:D11"/>
    <mergeCell ref="F6:G7"/>
    <mergeCell ref="E6:E7"/>
    <mergeCell ref="A1:N1"/>
    <mergeCell ref="H5:I5"/>
    <mergeCell ref="A5:C5"/>
    <mergeCell ref="J6:K7"/>
    <mergeCell ref="N8:N10"/>
    <mergeCell ref="H6:I7"/>
    <mergeCell ref="M8:M10"/>
    <mergeCell ref="L8:L10"/>
    <mergeCell ref="H8:H10"/>
    <mergeCell ref="I8:I10"/>
    <mergeCell ref="J8:J10"/>
    <mergeCell ref="K8:K10"/>
  </mergeCells>
  <phoneticPr fontId="0" type="noConversion"/>
  <printOptions horizontalCentered="1"/>
  <pageMargins left="0" right="0" top="0.5" bottom="0.25" header="0.25" footer="0.15"/>
  <pageSetup scale="61" orientation="landscape" r:id="rId1"/>
  <headerFooter alignWithMargins="0">
    <oddFooter>&amp;C&amp;"Arial,Regular"&amp;10School System Financial Services&amp;R&amp;"Arial,Regular"&amp;10&amp;P of &amp;N</oddFooter>
  </headerFooter>
  <rowBreaks count="3" manualBreakCount="3">
    <brk id="40" max="13" man="1"/>
    <brk id="85" max="13" man="1"/>
    <brk id="11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5"/>
  <sheetViews>
    <sheetView topLeftCell="A4" workbookViewId="0">
      <selection activeCell="AF22" sqref="AF22"/>
    </sheetView>
  </sheetViews>
  <sheetFormatPr defaultColWidth="7.26953125" defaultRowHeight="15"/>
  <cols>
    <col min="1" max="1" width="4.08984375" style="55" customWidth="1"/>
    <col min="2" max="2" width="23" style="55" customWidth="1"/>
    <col min="3" max="3" width="10.7265625" style="55" customWidth="1"/>
    <col min="4" max="4" width="12.6328125" style="55" bestFit="1" customWidth="1"/>
    <col min="5" max="5" width="10.36328125" style="55" bestFit="1" customWidth="1"/>
    <col min="6" max="6" width="11.453125" style="55" bestFit="1" customWidth="1"/>
    <col min="7" max="7" width="9.08984375" style="55" bestFit="1" customWidth="1"/>
    <col min="8" max="8" width="10.36328125" style="55" bestFit="1" customWidth="1"/>
    <col min="9" max="9" width="11.453125" style="55" bestFit="1" customWidth="1"/>
    <col min="10" max="10" width="9.08984375" style="55" bestFit="1" customWidth="1"/>
    <col min="11" max="11" width="10.36328125" style="55" bestFit="1" customWidth="1"/>
    <col min="12" max="12" width="11.81640625" style="55" bestFit="1" customWidth="1"/>
    <col min="13" max="13" width="9.08984375" style="55" bestFit="1" customWidth="1"/>
    <col min="14" max="14" width="10.36328125" style="55" bestFit="1" customWidth="1"/>
    <col min="15" max="15" width="11.453125" style="55" hidden="1" customWidth="1"/>
    <col min="16" max="16" width="6.81640625" style="55" hidden="1" customWidth="1"/>
    <col min="17" max="17" width="10.36328125" style="55" hidden="1" customWidth="1"/>
    <col min="18" max="18" width="10.36328125" style="55" bestFit="1" customWidth="1"/>
    <col min="19" max="19" width="13.6328125" style="55" hidden="1" customWidth="1"/>
    <col min="20" max="20" width="14" style="55" hidden="1" customWidth="1"/>
    <col min="21" max="21" width="11.90625" style="55" hidden="1" customWidth="1"/>
    <col min="22" max="22" width="12.6328125" style="55" hidden="1" customWidth="1"/>
    <col min="23" max="23" width="10.36328125" style="55" hidden="1" customWidth="1"/>
    <col min="24" max="24" width="12.6328125" style="55" hidden="1" customWidth="1"/>
    <col min="25" max="25" width="11.90625" style="55" hidden="1" customWidth="1"/>
    <col min="26" max="26" width="16.90625" style="55" hidden="1" customWidth="1"/>
    <col min="27" max="27" width="14.6328125" style="55" hidden="1" customWidth="1"/>
    <col min="28" max="28" width="10.26953125" style="55" hidden="1" customWidth="1"/>
    <col min="29" max="29" width="10.08984375" style="55" hidden="1" customWidth="1"/>
    <col min="30" max="30" width="16.90625" style="55" hidden="1" customWidth="1"/>
    <col min="31" max="32" width="14.7265625" style="55" bestFit="1" customWidth="1"/>
    <col min="33" max="33" width="13.54296875" style="55" hidden="1" customWidth="1"/>
    <col min="34" max="34" width="11" style="55" hidden="1" customWidth="1"/>
    <col min="35" max="35" width="16.81640625" style="55" hidden="1" customWidth="1"/>
    <col min="36" max="36" width="11" style="55" hidden="1" customWidth="1"/>
    <col min="37" max="37" width="11.90625" style="55" hidden="1" customWidth="1"/>
    <col min="38" max="38" width="14.7265625" style="55" hidden="1" customWidth="1"/>
    <col min="39" max="39" width="10.08984375" style="55" hidden="1" customWidth="1"/>
    <col min="40" max="40" width="14.7265625" style="55" hidden="1" customWidth="1"/>
    <col min="41" max="41" width="11.90625" style="55" hidden="1" customWidth="1"/>
    <col min="42" max="42" width="14.7265625" style="55" hidden="1" customWidth="1"/>
    <col min="43" max="43" width="12.36328125" style="55" hidden="1" customWidth="1"/>
    <col min="44" max="44" width="11.7265625" style="55" hidden="1" customWidth="1"/>
    <col min="45" max="45" width="15.453125" style="55" hidden="1" customWidth="1"/>
    <col min="46" max="47" width="14.7265625" style="55" hidden="1" customWidth="1"/>
    <col min="48" max="16384" width="7.26953125" style="32"/>
  </cols>
  <sheetData>
    <row r="1" spans="1:48" ht="19.95" customHeight="1">
      <c r="A1" s="421" t="s">
        <v>216</v>
      </c>
      <c r="B1" s="422"/>
      <c r="C1" s="431" t="s">
        <v>217</v>
      </c>
      <c r="D1" s="432"/>
      <c r="E1" s="432"/>
      <c r="F1" s="432"/>
      <c r="G1" s="432"/>
      <c r="H1" s="432"/>
      <c r="I1" s="432"/>
      <c r="J1" s="432"/>
      <c r="K1" s="433"/>
      <c r="L1" s="434" t="s">
        <v>217</v>
      </c>
      <c r="M1" s="435"/>
      <c r="N1" s="435"/>
      <c r="O1" s="435"/>
      <c r="P1" s="435"/>
      <c r="Q1" s="435"/>
      <c r="R1" s="435"/>
      <c r="S1" s="435"/>
      <c r="T1" s="435"/>
      <c r="U1" s="436"/>
      <c r="V1" s="431" t="s">
        <v>217</v>
      </c>
      <c r="W1" s="432"/>
      <c r="X1" s="432"/>
      <c r="Y1" s="432"/>
      <c r="Z1" s="432"/>
      <c r="AA1" s="432"/>
      <c r="AB1" s="432"/>
      <c r="AC1" s="432"/>
      <c r="AD1" s="433"/>
      <c r="AE1" s="437" t="s">
        <v>218</v>
      </c>
      <c r="AF1" s="437"/>
      <c r="AG1" s="437"/>
      <c r="AH1" s="437"/>
      <c r="AI1" s="437"/>
      <c r="AJ1" s="437"/>
      <c r="AK1" s="437"/>
      <c r="AL1" s="438" t="s">
        <v>218</v>
      </c>
      <c r="AM1" s="438"/>
      <c r="AN1" s="438"/>
      <c r="AO1" s="438"/>
      <c r="AP1" s="438"/>
      <c r="AQ1" s="438"/>
      <c r="AR1" s="438"/>
      <c r="AS1" s="438"/>
      <c r="AT1" s="425" t="s">
        <v>219</v>
      </c>
      <c r="AU1" s="425" t="s">
        <v>220</v>
      </c>
    </row>
    <row r="2" spans="1:48" ht="30" customHeight="1">
      <c r="A2" s="423"/>
      <c r="B2" s="424"/>
      <c r="C2" s="418" t="s">
        <v>221</v>
      </c>
      <c r="D2" s="426" t="s">
        <v>222</v>
      </c>
      <c r="E2" s="426"/>
      <c r="F2" s="427" t="s">
        <v>223</v>
      </c>
      <c r="G2" s="428"/>
      <c r="H2" s="429"/>
      <c r="I2" s="430" t="s">
        <v>224</v>
      </c>
      <c r="J2" s="430"/>
      <c r="K2" s="430"/>
      <c r="L2" s="430" t="s">
        <v>225</v>
      </c>
      <c r="M2" s="430"/>
      <c r="N2" s="430"/>
      <c r="O2" s="430" t="s">
        <v>226</v>
      </c>
      <c r="P2" s="430"/>
      <c r="Q2" s="430"/>
      <c r="R2" s="418" t="s">
        <v>227</v>
      </c>
      <c r="S2" s="414" t="s">
        <v>228</v>
      </c>
      <c r="T2" s="414"/>
      <c r="U2" s="414"/>
      <c r="V2" s="418" t="s">
        <v>229</v>
      </c>
      <c r="W2" s="418" t="s">
        <v>230</v>
      </c>
      <c r="X2" s="418" t="s">
        <v>231</v>
      </c>
      <c r="Y2" s="414" t="s">
        <v>232</v>
      </c>
      <c r="Z2" s="418" t="s">
        <v>233</v>
      </c>
      <c r="AA2" s="418" t="s">
        <v>234</v>
      </c>
      <c r="AB2" s="418" t="s">
        <v>235</v>
      </c>
      <c r="AC2" s="418" t="s">
        <v>236</v>
      </c>
      <c r="AD2" s="418" t="s">
        <v>237</v>
      </c>
      <c r="AE2" s="419" t="s">
        <v>238</v>
      </c>
      <c r="AF2" s="411" t="s">
        <v>239</v>
      </c>
      <c r="AG2" s="417" t="s">
        <v>228</v>
      </c>
      <c r="AH2" s="417"/>
      <c r="AI2" s="417"/>
      <c r="AJ2" s="417"/>
      <c r="AK2" s="417"/>
      <c r="AL2" s="411" t="s">
        <v>240</v>
      </c>
      <c r="AM2" s="411" t="s">
        <v>241</v>
      </c>
      <c r="AN2" s="411" t="s">
        <v>242</v>
      </c>
      <c r="AO2" s="414" t="s">
        <v>232</v>
      </c>
      <c r="AP2" s="411" t="s">
        <v>243</v>
      </c>
      <c r="AQ2" s="411" t="s">
        <v>244</v>
      </c>
      <c r="AR2" s="411" t="s">
        <v>235</v>
      </c>
      <c r="AS2" s="411" t="s">
        <v>245</v>
      </c>
      <c r="AT2" s="425"/>
      <c r="AU2" s="425"/>
    </row>
    <row r="3" spans="1:48" ht="95.25" customHeight="1">
      <c r="A3" s="423"/>
      <c r="B3" s="424"/>
      <c r="C3" s="418"/>
      <c r="D3" s="33" t="s">
        <v>246</v>
      </c>
      <c r="E3" s="33" t="s">
        <v>247</v>
      </c>
      <c r="F3" s="33" t="s">
        <v>248</v>
      </c>
      <c r="G3" s="33" t="s">
        <v>249</v>
      </c>
      <c r="H3" s="33" t="s">
        <v>247</v>
      </c>
      <c r="I3" s="33" t="s">
        <v>250</v>
      </c>
      <c r="J3" s="33" t="s">
        <v>249</v>
      </c>
      <c r="K3" s="33" t="s">
        <v>247</v>
      </c>
      <c r="L3" s="33" t="s">
        <v>251</v>
      </c>
      <c r="M3" s="33" t="s">
        <v>249</v>
      </c>
      <c r="N3" s="33" t="s">
        <v>247</v>
      </c>
      <c r="O3" s="33" t="s">
        <v>251</v>
      </c>
      <c r="P3" s="33" t="s">
        <v>252</v>
      </c>
      <c r="Q3" s="33" t="s">
        <v>247</v>
      </c>
      <c r="R3" s="418"/>
      <c r="S3" s="34" t="s">
        <v>253</v>
      </c>
      <c r="T3" s="34" t="s">
        <v>254</v>
      </c>
      <c r="U3" s="34" t="s">
        <v>255</v>
      </c>
      <c r="V3" s="418"/>
      <c r="W3" s="418"/>
      <c r="X3" s="418"/>
      <c r="Y3" s="414"/>
      <c r="Z3" s="418"/>
      <c r="AA3" s="418"/>
      <c r="AB3" s="418"/>
      <c r="AC3" s="418"/>
      <c r="AD3" s="418"/>
      <c r="AE3" s="420"/>
      <c r="AF3" s="411"/>
      <c r="AG3" s="34" t="s">
        <v>256</v>
      </c>
      <c r="AH3" s="35" t="s">
        <v>257</v>
      </c>
      <c r="AI3" s="34" t="s">
        <v>258</v>
      </c>
      <c r="AJ3" s="35" t="s">
        <v>259</v>
      </c>
      <c r="AK3" s="34" t="s">
        <v>255</v>
      </c>
      <c r="AL3" s="411"/>
      <c r="AM3" s="411"/>
      <c r="AN3" s="411"/>
      <c r="AO3" s="414"/>
      <c r="AP3" s="411"/>
      <c r="AQ3" s="411"/>
      <c r="AR3" s="411"/>
      <c r="AS3" s="411"/>
      <c r="AT3" s="425"/>
      <c r="AU3" s="425"/>
    </row>
    <row r="4" spans="1:48" ht="16.2" customHeight="1">
      <c r="A4" s="412" t="s">
        <v>260</v>
      </c>
      <c r="B4" s="413"/>
      <c r="C4" s="36">
        <v>1</v>
      </c>
      <c r="D4" s="36">
        <v>2</v>
      </c>
      <c r="E4" s="36">
        <v>3</v>
      </c>
      <c r="F4" s="36">
        <v>4</v>
      </c>
      <c r="G4" s="36">
        <v>5</v>
      </c>
      <c r="H4" s="36">
        <v>6</v>
      </c>
      <c r="I4" s="36">
        <v>7</v>
      </c>
      <c r="J4" s="36">
        <v>8</v>
      </c>
      <c r="K4" s="36">
        <v>9</v>
      </c>
      <c r="L4" s="36">
        <v>10</v>
      </c>
      <c r="M4" s="36">
        <v>11</v>
      </c>
      <c r="N4" s="36">
        <v>12</v>
      </c>
      <c r="O4" s="36">
        <v>13</v>
      </c>
      <c r="P4" s="36">
        <v>14</v>
      </c>
      <c r="Q4" s="36">
        <v>15</v>
      </c>
      <c r="R4" s="36">
        <v>16</v>
      </c>
      <c r="S4" s="36">
        <v>17</v>
      </c>
      <c r="T4" s="36">
        <v>18</v>
      </c>
      <c r="U4" s="36">
        <v>19</v>
      </c>
      <c r="V4" s="36">
        <v>20</v>
      </c>
      <c r="W4" s="36">
        <v>21</v>
      </c>
      <c r="X4" s="36">
        <v>22</v>
      </c>
      <c r="Y4" s="36">
        <v>23</v>
      </c>
      <c r="Z4" s="36">
        <v>24</v>
      </c>
      <c r="AA4" s="36">
        <v>25</v>
      </c>
      <c r="AB4" s="36">
        <v>26</v>
      </c>
      <c r="AC4" s="36">
        <v>27</v>
      </c>
      <c r="AD4" s="36">
        <v>28</v>
      </c>
      <c r="AE4" s="36">
        <v>29</v>
      </c>
      <c r="AF4" s="36">
        <v>30</v>
      </c>
      <c r="AG4" s="36">
        <v>31</v>
      </c>
      <c r="AH4" s="36">
        <v>32</v>
      </c>
      <c r="AI4" s="36">
        <v>33</v>
      </c>
      <c r="AJ4" s="36">
        <v>34</v>
      </c>
      <c r="AK4" s="36">
        <v>35</v>
      </c>
      <c r="AL4" s="36">
        <v>36</v>
      </c>
      <c r="AM4" s="36">
        <v>37</v>
      </c>
      <c r="AN4" s="36">
        <v>38</v>
      </c>
      <c r="AO4" s="36">
        <v>39</v>
      </c>
      <c r="AP4" s="36">
        <v>40</v>
      </c>
      <c r="AQ4" s="36">
        <v>41</v>
      </c>
      <c r="AR4" s="36">
        <v>42</v>
      </c>
      <c r="AS4" s="36">
        <v>43</v>
      </c>
      <c r="AT4" s="36">
        <v>44</v>
      </c>
      <c r="AU4" s="36">
        <v>45</v>
      </c>
    </row>
    <row r="5" spans="1:48" s="39" customFormat="1" ht="31.5" customHeight="1">
      <c r="A5" s="415" t="s">
        <v>261</v>
      </c>
      <c r="B5" s="416"/>
      <c r="C5" s="37" t="s">
        <v>262</v>
      </c>
      <c r="D5" s="38" t="s">
        <v>263</v>
      </c>
      <c r="E5" s="38" t="s">
        <v>264</v>
      </c>
      <c r="F5" s="37" t="s">
        <v>265</v>
      </c>
      <c r="G5" s="37" t="s">
        <v>266</v>
      </c>
      <c r="H5" s="37" t="s">
        <v>267</v>
      </c>
      <c r="I5" s="37" t="s">
        <v>268</v>
      </c>
      <c r="J5" s="37" t="s">
        <v>269</v>
      </c>
      <c r="K5" s="37" t="s">
        <v>270</v>
      </c>
      <c r="L5" s="37" t="s">
        <v>271</v>
      </c>
      <c r="M5" s="37" t="s">
        <v>272</v>
      </c>
      <c r="N5" s="37" t="s">
        <v>273</v>
      </c>
      <c r="O5" s="37" t="s">
        <v>274</v>
      </c>
      <c r="P5" s="37" t="s">
        <v>275</v>
      </c>
      <c r="Q5" s="37" t="s">
        <v>276</v>
      </c>
      <c r="R5" s="37" t="s">
        <v>277</v>
      </c>
      <c r="S5" s="37" t="s">
        <v>278</v>
      </c>
      <c r="T5" s="37" t="s">
        <v>279</v>
      </c>
      <c r="U5" s="37" t="s">
        <v>280</v>
      </c>
      <c r="V5" s="37" t="s">
        <v>281</v>
      </c>
      <c r="W5" s="37" t="s">
        <v>282</v>
      </c>
      <c r="X5" s="37" t="s">
        <v>283</v>
      </c>
      <c r="Y5" s="37" t="s">
        <v>284</v>
      </c>
      <c r="Z5" s="38" t="s">
        <v>285</v>
      </c>
      <c r="AA5" s="38" t="s">
        <v>286</v>
      </c>
      <c r="AB5" s="38" t="s">
        <v>287</v>
      </c>
      <c r="AC5" s="38" t="s">
        <v>288</v>
      </c>
      <c r="AD5" s="38" t="s">
        <v>289</v>
      </c>
      <c r="AE5" s="38" t="s">
        <v>290</v>
      </c>
      <c r="AF5" s="38" t="s">
        <v>291</v>
      </c>
      <c r="AG5" s="38" t="s">
        <v>292</v>
      </c>
      <c r="AH5" s="38" t="s">
        <v>293</v>
      </c>
      <c r="AI5" s="38" t="s">
        <v>279</v>
      </c>
      <c r="AJ5" s="38" t="s">
        <v>294</v>
      </c>
      <c r="AK5" s="38" t="s">
        <v>295</v>
      </c>
      <c r="AL5" s="38" t="s">
        <v>296</v>
      </c>
      <c r="AM5" s="38" t="s">
        <v>297</v>
      </c>
      <c r="AN5" s="38" t="s">
        <v>298</v>
      </c>
      <c r="AO5" s="38" t="s">
        <v>284</v>
      </c>
      <c r="AP5" s="38" t="s">
        <v>299</v>
      </c>
      <c r="AQ5" s="38" t="s">
        <v>300</v>
      </c>
      <c r="AR5" s="38" t="s">
        <v>301</v>
      </c>
      <c r="AS5" s="38" t="s">
        <v>302</v>
      </c>
      <c r="AT5" s="38" t="s">
        <v>303</v>
      </c>
      <c r="AU5" s="38" t="s">
        <v>304</v>
      </c>
    </row>
    <row r="6" spans="1:48" s="39" customFormat="1" ht="31.5" customHeight="1">
      <c r="A6" s="40"/>
      <c r="B6" s="40"/>
      <c r="C6" s="41" t="s">
        <v>305</v>
      </c>
      <c r="D6" s="41" t="s">
        <v>305</v>
      </c>
      <c r="E6" s="41" t="s">
        <v>306</v>
      </c>
      <c r="F6" s="41" t="s">
        <v>307</v>
      </c>
      <c r="G6" s="41" t="s">
        <v>305</v>
      </c>
      <c r="H6" s="41" t="s">
        <v>306</v>
      </c>
      <c r="I6" s="41" t="s">
        <v>307</v>
      </c>
      <c r="J6" s="41" t="s">
        <v>305</v>
      </c>
      <c r="K6" s="41" t="s">
        <v>306</v>
      </c>
      <c r="L6" s="41" t="s">
        <v>307</v>
      </c>
      <c r="M6" s="41" t="s">
        <v>305</v>
      </c>
      <c r="N6" s="41" t="s">
        <v>306</v>
      </c>
      <c r="O6" s="41" t="s">
        <v>307</v>
      </c>
      <c r="P6" s="41" t="s">
        <v>305</v>
      </c>
      <c r="Q6" s="41" t="s">
        <v>306</v>
      </c>
      <c r="R6" s="41" t="s">
        <v>306</v>
      </c>
      <c r="S6" s="41" t="s">
        <v>308</v>
      </c>
      <c r="T6" s="41" t="s">
        <v>308</v>
      </c>
      <c r="U6" s="41" t="s">
        <v>306</v>
      </c>
      <c r="V6" s="41" t="s">
        <v>306</v>
      </c>
      <c r="W6" s="41" t="s">
        <v>306</v>
      </c>
      <c r="X6" s="41" t="s">
        <v>306</v>
      </c>
      <c r="Y6" s="41" t="s">
        <v>284</v>
      </c>
      <c r="Z6" s="41" t="s">
        <v>309</v>
      </c>
      <c r="AA6" s="41" t="s">
        <v>310</v>
      </c>
      <c r="AB6" s="41" t="s">
        <v>306</v>
      </c>
      <c r="AC6" s="41" t="s">
        <v>306</v>
      </c>
      <c r="AD6" s="41" t="s">
        <v>311</v>
      </c>
      <c r="AE6" s="41" t="s">
        <v>305</v>
      </c>
      <c r="AF6" s="41" t="s">
        <v>306</v>
      </c>
      <c r="AG6" s="41" t="s">
        <v>308</v>
      </c>
      <c r="AH6" s="41" t="s">
        <v>306</v>
      </c>
      <c r="AI6" s="41" t="s">
        <v>308</v>
      </c>
      <c r="AJ6" s="41" t="s">
        <v>306</v>
      </c>
      <c r="AK6" s="41" t="s">
        <v>306</v>
      </c>
      <c r="AL6" s="41" t="s">
        <v>306</v>
      </c>
      <c r="AM6" s="41" t="s">
        <v>306</v>
      </c>
      <c r="AN6" s="41" t="s">
        <v>306</v>
      </c>
      <c r="AO6" s="41" t="s">
        <v>284</v>
      </c>
      <c r="AP6" s="41" t="s">
        <v>306</v>
      </c>
      <c r="AQ6" s="41" t="s">
        <v>310</v>
      </c>
      <c r="AR6" s="41" t="s">
        <v>306</v>
      </c>
      <c r="AS6" s="41" t="s">
        <v>306</v>
      </c>
      <c r="AT6" s="41" t="s">
        <v>306</v>
      </c>
      <c r="AU6" s="41" t="s">
        <v>306</v>
      </c>
    </row>
    <row r="7" spans="1:48" ht="15" customHeight="1">
      <c r="A7" s="42">
        <v>26</v>
      </c>
      <c r="B7" s="43" t="s">
        <v>330</v>
      </c>
      <c r="C7" s="44">
        <v>138</v>
      </c>
      <c r="D7" s="45">
        <v>3958.8447994724997</v>
      </c>
      <c r="E7" s="85">
        <f>C7*D7</f>
        <v>546320.58232720499</v>
      </c>
      <c r="F7" s="44">
        <v>120</v>
      </c>
      <c r="G7" s="45">
        <v>492.8937921862219</v>
      </c>
      <c r="H7" s="86">
        <f>F7*G7</f>
        <v>59147.25506234663</v>
      </c>
      <c r="I7" s="44">
        <v>51.5</v>
      </c>
      <c r="J7" s="45">
        <v>134.42557968715144</v>
      </c>
      <c r="K7" s="85">
        <f>I7*J7</f>
        <v>6922.9173538882987</v>
      </c>
      <c r="L7" s="44">
        <v>23</v>
      </c>
      <c r="M7" s="45">
        <v>3360.639492178786</v>
      </c>
      <c r="N7" s="85">
        <f>L7*M7</f>
        <v>77294.708320112084</v>
      </c>
      <c r="O7" s="44">
        <v>0</v>
      </c>
      <c r="P7" s="45">
        <v>1344.2557968715146</v>
      </c>
      <c r="Q7" s="45">
        <v>0</v>
      </c>
      <c r="R7" s="46"/>
      <c r="S7" s="45">
        <v>88049</v>
      </c>
      <c r="T7" s="45">
        <v>-32349.596095514222</v>
      </c>
      <c r="U7" s="47">
        <v>55699.403904485778</v>
      </c>
      <c r="V7" s="46">
        <v>674634.40390448575</v>
      </c>
      <c r="W7" s="45">
        <v>-1687</v>
      </c>
      <c r="X7" s="46">
        <v>672947.40390448575</v>
      </c>
      <c r="Y7" s="45">
        <v>-3271</v>
      </c>
      <c r="Z7" s="46">
        <v>669676</v>
      </c>
      <c r="AA7" s="45">
        <v>411592</v>
      </c>
      <c r="AB7" s="45">
        <v>258084</v>
      </c>
      <c r="AC7" s="46">
        <v>64521</v>
      </c>
      <c r="AD7" s="48">
        <v>669676</v>
      </c>
      <c r="AE7" s="49">
        <v>7674</v>
      </c>
      <c r="AF7" s="50">
        <f>AE7*C7</f>
        <v>1059012</v>
      </c>
      <c r="AG7" s="44">
        <v>20</v>
      </c>
      <c r="AH7" s="49">
        <v>153480</v>
      </c>
      <c r="AI7" s="44">
        <v>-14</v>
      </c>
      <c r="AJ7" s="51">
        <v>-53718</v>
      </c>
      <c r="AK7" s="52">
        <v>99762</v>
      </c>
      <c r="AL7" s="50">
        <v>1028316</v>
      </c>
      <c r="AM7" s="51">
        <v>-2571</v>
      </c>
      <c r="AN7" s="50">
        <v>1025745</v>
      </c>
      <c r="AO7" s="45">
        <v>0</v>
      </c>
      <c r="AP7" s="50">
        <v>1025745</v>
      </c>
      <c r="AQ7" s="51">
        <v>606224</v>
      </c>
      <c r="AR7" s="51">
        <v>419521</v>
      </c>
      <c r="AS7" s="50">
        <v>104880</v>
      </c>
      <c r="AT7" s="53">
        <v>1695421</v>
      </c>
      <c r="AU7" s="54">
        <v>169401</v>
      </c>
      <c r="AV7" s="55"/>
    </row>
    <row r="8" spans="1:48" ht="15" customHeight="1">
      <c r="A8" s="42">
        <v>36</v>
      </c>
      <c r="B8" s="43" t="s">
        <v>331</v>
      </c>
      <c r="C8" s="44">
        <v>6</v>
      </c>
      <c r="D8" s="45">
        <v>3400.6600770314171</v>
      </c>
      <c r="E8" s="85">
        <f>C8*D8</f>
        <v>20403.960462188501</v>
      </c>
      <c r="F8" s="44">
        <v>6</v>
      </c>
      <c r="G8" s="45">
        <v>464.68778957388326</v>
      </c>
      <c r="H8" s="86">
        <f>F8*G8</f>
        <v>2788.1267374432996</v>
      </c>
      <c r="I8" s="44">
        <v>3</v>
      </c>
      <c r="J8" s="45">
        <v>126.73303352014996</v>
      </c>
      <c r="K8" s="85">
        <f>I8*J8</f>
        <v>380.19910056044989</v>
      </c>
      <c r="L8" s="44">
        <v>1</v>
      </c>
      <c r="M8" s="45">
        <v>3168.3258380037491</v>
      </c>
      <c r="N8" s="85">
        <f>L8*M8</f>
        <v>3168.3258380037491</v>
      </c>
      <c r="O8" s="44">
        <v>0</v>
      </c>
      <c r="P8" s="45">
        <v>1267.3303352014998</v>
      </c>
      <c r="Q8" s="45">
        <v>0</v>
      </c>
      <c r="R8" s="46"/>
      <c r="S8" s="45">
        <v>232</v>
      </c>
      <c r="T8" s="45">
        <v>5449.5107856071754</v>
      </c>
      <c r="U8" s="47">
        <v>5681.5107856071754</v>
      </c>
      <c r="V8" s="46">
        <v>32422.510785607177</v>
      </c>
      <c r="W8" s="45">
        <v>-81</v>
      </c>
      <c r="X8" s="46">
        <v>32341.510785607177</v>
      </c>
      <c r="Y8" s="45">
        <v>3870</v>
      </c>
      <c r="Z8" s="46">
        <v>36212</v>
      </c>
      <c r="AA8" s="45">
        <v>17784</v>
      </c>
      <c r="AB8" s="45">
        <v>18428</v>
      </c>
      <c r="AC8" s="46">
        <v>4607</v>
      </c>
      <c r="AD8" s="48">
        <v>36212</v>
      </c>
      <c r="AE8" s="49">
        <v>8658</v>
      </c>
      <c r="AF8" s="50">
        <f>AE8*C8</f>
        <v>51948</v>
      </c>
      <c r="AG8" s="44">
        <v>1</v>
      </c>
      <c r="AH8" s="49">
        <v>8658</v>
      </c>
      <c r="AI8" s="44">
        <v>2</v>
      </c>
      <c r="AJ8" s="51">
        <v>8658</v>
      </c>
      <c r="AK8" s="52">
        <v>17316</v>
      </c>
      <c r="AL8" s="50">
        <v>69264</v>
      </c>
      <c r="AM8" s="51">
        <v>-173</v>
      </c>
      <c r="AN8" s="50">
        <v>69091</v>
      </c>
      <c r="AO8" s="45">
        <v>12160</v>
      </c>
      <c r="AP8" s="50">
        <v>81251</v>
      </c>
      <c r="AQ8" s="51">
        <v>33432</v>
      </c>
      <c r="AR8" s="51">
        <v>47819</v>
      </c>
      <c r="AS8" s="50">
        <v>11955</v>
      </c>
      <c r="AT8" s="53">
        <v>117463</v>
      </c>
      <c r="AU8" s="54">
        <v>16562</v>
      </c>
      <c r="AV8" s="55"/>
    </row>
    <row r="9" spans="1:48" s="98" customFormat="1" ht="15" customHeight="1" thickBot="1">
      <c r="A9" s="399" t="s">
        <v>332</v>
      </c>
      <c r="B9" s="400"/>
      <c r="C9" s="87"/>
      <c r="D9" s="88"/>
      <c r="E9" s="89">
        <f>SUM(E7:E8)</f>
        <v>566724.54278939345</v>
      </c>
      <c r="F9" s="87"/>
      <c r="G9" s="88"/>
      <c r="H9" s="89">
        <f>SUM(H7:H8)</f>
        <v>61935.381799789931</v>
      </c>
      <c r="I9" s="90"/>
      <c r="J9" s="88"/>
      <c r="K9" s="89">
        <f>SUM(K7:K8)</f>
        <v>7303.1164544487483</v>
      </c>
      <c r="L9" s="87"/>
      <c r="M9" s="88"/>
      <c r="N9" s="89">
        <f>SUM(N7:N8)</f>
        <v>80463.034158115828</v>
      </c>
      <c r="O9" s="87">
        <v>0</v>
      </c>
      <c r="P9" s="88"/>
      <c r="Q9" s="89">
        <v>0</v>
      </c>
      <c r="R9" s="91">
        <f>SUM(E9:Q9)</f>
        <v>716426.07520174806</v>
      </c>
      <c r="S9" s="89">
        <v>90705</v>
      </c>
      <c r="T9" s="89">
        <v>-31570.145474176075</v>
      </c>
      <c r="U9" s="92">
        <v>59134.854525823925</v>
      </c>
      <c r="V9" s="91">
        <v>720101.85452582384</v>
      </c>
      <c r="W9" s="89">
        <v>-1801</v>
      </c>
      <c r="X9" s="91">
        <v>718300.85452582384</v>
      </c>
      <c r="Y9" s="89">
        <v>-1589</v>
      </c>
      <c r="Z9" s="91">
        <v>716712</v>
      </c>
      <c r="AA9" s="89">
        <v>439543</v>
      </c>
      <c r="AB9" s="89">
        <v>277169</v>
      </c>
      <c r="AC9" s="91">
        <v>69293</v>
      </c>
      <c r="AD9" s="93">
        <v>716712</v>
      </c>
      <c r="AE9" s="88"/>
      <c r="AF9" s="94">
        <f>SUM(AF7:AF8)</f>
        <v>1110960</v>
      </c>
      <c r="AG9" s="87">
        <v>20</v>
      </c>
      <c r="AH9" s="89">
        <v>123354</v>
      </c>
      <c r="AI9" s="87">
        <v>-14</v>
      </c>
      <c r="AJ9" s="89">
        <v>-59851</v>
      </c>
      <c r="AK9" s="92">
        <v>63503</v>
      </c>
      <c r="AL9" s="94">
        <v>1120762</v>
      </c>
      <c r="AM9" s="89">
        <v>-2801</v>
      </c>
      <c r="AN9" s="94">
        <v>1117961</v>
      </c>
      <c r="AO9" s="89">
        <v>5722</v>
      </c>
      <c r="AP9" s="94">
        <v>1123683</v>
      </c>
      <c r="AQ9" s="89">
        <v>682681</v>
      </c>
      <c r="AR9" s="89">
        <v>441002</v>
      </c>
      <c r="AS9" s="94">
        <v>110250</v>
      </c>
      <c r="AT9" s="95">
        <v>1840395</v>
      </c>
      <c r="AU9" s="96">
        <v>179543</v>
      </c>
      <c r="AV9" s="97"/>
    </row>
    <row r="10" spans="1:48" s="105" customFormat="1" ht="15" customHeight="1" thickTop="1">
      <c r="A10" s="401" t="s">
        <v>333</v>
      </c>
      <c r="B10" s="402"/>
      <c r="C10" s="99"/>
      <c r="D10" s="100"/>
      <c r="E10" s="100"/>
      <c r="F10" s="99"/>
      <c r="G10" s="100"/>
      <c r="H10" s="100"/>
      <c r="I10" s="101"/>
      <c r="J10" s="100"/>
      <c r="K10" s="100"/>
      <c r="L10" s="99"/>
      <c r="M10" s="100"/>
      <c r="N10" s="100"/>
      <c r="O10" s="99"/>
      <c r="P10" s="100"/>
      <c r="Q10" s="100"/>
      <c r="R10" s="100"/>
      <c r="S10" s="100"/>
      <c r="T10" s="100"/>
      <c r="U10" s="100"/>
      <c r="V10" s="100"/>
      <c r="W10" s="100"/>
      <c r="X10" s="100"/>
      <c r="Y10" s="100"/>
      <c r="Z10" s="102"/>
      <c r="AA10" s="102"/>
      <c r="AB10" s="100"/>
      <c r="AC10" s="102"/>
      <c r="AD10" s="102"/>
      <c r="AE10" s="100"/>
      <c r="AF10" s="102"/>
      <c r="AG10" s="99"/>
      <c r="AH10" s="102"/>
      <c r="AI10" s="99"/>
      <c r="AJ10" s="102"/>
      <c r="AK10" s="102"/>
      <c r="AL10" s="102"/>
      <c r="AM10" s="102"/>
      <c r="AN10" s="102"/>
      <c r="AO10" s="102"/>
      <c r="AP10" s="102"/>
      <c r="AQ10" s="102"/>
      <c r="AR10" s="102"/>
      <c r="AS10" s="102"/>
      <c r="AT10" s="103"/>
      <c r="AU10" s="103"/>
      <c r="AV10" s="104"/>
    </row>
    <row r="11" spans="1:48" s="98" customFormat="1" ht="15" customHeight="1">
      <c r="A11" s="403" t="s">
        <v>334</v>
      </c>
      <c r="B11" s="404"/>
      <c r="C11" s="99"/>
      <c r="D11" s="100"/>
      <c r="E11" s="100"/>
      <c r="F11" s="99"/>
      <c r="G11" s="100"/>
      <c r="H11" s="100"/>
      <c r="I11" s="101"/>
      <c r="J11" s="100"/>
      <c r="K11" s="100"/>
      <c r="L11" s="99"/>
      <c r="M11" s="100"/>
      <c r="N11" s="100"/>
      <c r="O11" s="99"/>
      <c r="P11" s="100"/>
      <c r="Q11" s="100"/>
      <c r="R11" s="100"/>
      <c r="S11" s="100"/>
      <c r="T11" s="100"/>
      <c r="U11" s="100"/>
      <c r="V11" s="100"/>
      <c r="W11" s="100"/>
      <c r="X11" s="100"/>
      <c r="Y11" s="100"/>
      <c r="Z11" s="62">
        <v>0</v>
      </c>
      <c r="AA11" s="102">
        <v>0</v>
      </c>
      <c r="AB11" s="100">
        <v>0</v>
      </c>
      <c r="AC11" s="62">
        <v>0</v>
      </c>
      <c r="AD11" s="62">
        <v>0</v>
      </c>
      <c r="AE11" s="100"/>
      <c r="AF11" s="100"/>
      <c r="AG11" s="99"/>
      <c r="AH11" s="100"/>
      <c r="AI11" s="99"/>
      <c r="AJ11" s="100"/>
      <c r="AK11" s="100"/>
      <c r="AL11" s="100"/>
      <c r="AM11" s="100"/>
      <c r="AN11" s="100"/>
      <c r="AO11" s="100"/>
      <c r="AP11" s="100"/>
      <c r="AQ11" s="100">
        <v>0</v>
      </c>
      <c r="AR11" s="100"/>
      <c r="AS11" s="100"/>
      <c r="AT11" s="106">
        <v>0</v>
      </c>
      <c r="AU11" s="106">
        <v>0</v>
      </c>
      <c r="AV11" s="97"/>
    </row>
    <row r="12" spans="1:48" s="98" customFormat="1" ht="15" customHeight="1">
      <c r="A12" s="405" t="s">
        <v>335</v>
      </c>
      <c r="B12" s="406"/>
      <c r="C12" s="99"/>
      <c r="D12" s="100"/>
      <c r="E12" s="100"/>
      <c r="F12" s="99"/>
      <c r="G12" s="100"/>
      <c r="H12" s="100"/>
      <c r="I12" s="101"/>
      <c r="J12" s="100"/>
      <c r="K12" s="100"/>
      <c r="L12" s="99"/>
      <c r="M12" s="100"/>
      <c r="N12" s="100"/>
      <c r="O12" s="99"/>
      <c r="P12" s="100"/>
      <c r="Q12" s="100"/>
      <c r="R12" s="100"/>
      <c r="S12" s="100"/>
      <c r="T12" s="100"/>
      <c r="U12" s="100"/>
      <c r="V12" s="100"/>
      <c r="W12" s="100"/>
      <c r="X12" s="100"/>
      <c r="Y12" s="100"/>
      <c r="Z12" s="102"/>
      <c r="AA12" s="102">
        <v>0</v>
      </c>
      <c r="AB12" s="100"/>
      <c r="AC12" s="102"/>
      <c r="AD12" s="62">
        <v>0</v>
      </c>
      <c r="AE12" s="100"/>
      <c r="AF12" s="100"/>
      <c r="AG12" s="99"/>
      <c r="AH12" s="100"/>
      <c r="AI12" s="99"/>
      <c r="AJ12" s="100"/>
      <c r="AK12" s="100"/>
      <c r="AL12" s="100"/>
      <c r="AM12" s="100"/>
      <c r="AN12" s="100"/>
      <c r="AO12" s="100"/>
      <c r="AP12" s="100"/>
      <c r="AQ12" s="100">
        <v>0</v>
      </c>
      <c r="AR12" s="100"/>
      <c r="AS12" s="100"/>
      <c r="AT12" s="106">
        <v>0</v>
      </c>
      <c r="AU12" s="106">
        <v>0</v>
      </c>
      <c r="AV12" s="97"/>
    </row>
    <row r="13" spans="1:48" ht="15" customHeight="1">
      <c r="A13" s="407" t="s">
        <v>336</v>
      </c>
      <c r="B13" s="408"/>
      <c r="C13" s="99"/>
      <c r="D13" s="100"/>
      <c r="E13" s="100"/>
      <c r="F13" s="99"/>
      <c r="G13" s="100"/>
      <c r="H13" s="100"/>
      <c r="I13" s="101"/>
      <c r="J13" s="100"/>
      <c r="K13" s="100"/>
      <c r="L13" s="99"/>
      <c r="M13" s="100"/>
      <c r="N13" s="100"/>
      <c r="O13" s="99"/>
      <c r="P13" s="100"/>
      <c r="Q13" s="100"/>
      <c r="R13" s="100"/>
      <c r="S13" s="100"/>
      <c r="T13" s="100"/>
      <c r="U13" s="100"/>
      <c r="V13" s="100"/>
      <c r="W13" s="100"/>
      <c r="X13" s="100"/>
      <c r="Y13" s="100"/>
      <c r="Z13" s="102"/>
      <c r="AA13" s="102">
        <v>0</v>
      </c>
      <c r="AB13" s="100"/>
      <c r="AC13" s="102"/>
      <c r="AD13" s="62">
        <v>10363</v>
      </c>
      <c r="AE13" s="100"/>
      <c r="AF13" s="100"/>
      <c r="AG13" s="99"/>
      <c r="AH13" s="100"/>
      <c r="AI13" s="99"/>
      <c r="AJ13" s="100"/>
      <c r="AK13" s="100"/>
      <c r="AL13" s="100"/>
      <c r="AM13" s="100"/>
      <c r="AN13" s="100"/>
      <c r="AO13" s="100"/>
      <c r="AP13" s="100"/>
      <c r="AQ13" s="100">
        <v>0</v>
      </c>
      <c r="AR13" s="100"/>
      <c r="AS13" s="100"/>
      <c r="AT13" s="106">
        <v>0</v>
      </c>
      <c r="AU13" s="106">
        <v>0</v>
      </c>
      <c r="AV13" s="55"/>
    </row>
    <row r="14" spans="1:48" s="98" customFormat="1" ht="15" customHeight="1">
      <c r="A14" s="407" t="s">
        <v>337</v>
      </c>
      <c r="B14" s="408"/>
      <c r="C14" s="99"/>
      <c r="D14" s="100"/>
      <c r="E14" s="100"/>
      <c r="F14" s="99"/>
      <c r="G14" s="100"/>
      <c r="H14" s="100"/>
      <c r="I14" s="101"/>
      <c r="J14" s="100"/>
      <c r="K14" s="100"/>
      <c r="L14" s="99"/>
      <c r="M14" s="100"/>
      <c r="N14" s="100"/>
      <c r="O14" s="99"/>
      <c r="P14" s="100"/>
      <c r="Q14" s="100"/>
      <c r="R14" s="100"/>
      <c r="S14" s="100"/>
      <c r="T14" s="100"/>
      <c r="U14" s="100"/>
      <c r="V14" s="100"/>
      <c r="W14" s="100"/>
      <c r="X14" s="100"/>
      <c r="Y14" s="100"/>
      <c r="Z14" s="102"/>
      <c r="AA14" s="102">
        <v>0</v>
      </c>
      <c r="AB14" s="100"/>
      <c r="AC14" s="102"/>
      <c r="AD14" s="62">
        <v>0</v>
      </c>
      <c r="AE14" s="100"/>
      <c r="AF14" s="100"/>
      <c r="AG14" s="99"/>
      <c r="AH14" s="100"/>
      <c r="AI14" s="99"/>
      <c r="AJ14" s="100"/>
      <c r="AK14" s="100"/>
      <c r="AL14" s="100"/>
      <c r="AM14" s="100"/>
      <c r="AN14" s="100"/>
      <c r="AO14" s="100"/>
      <c r="AP14" s="100"/>
      <c r="AQ14" s="100">
        <v>0</v>
      </c>
      <c r="AR14" s="100"/>
      <c r="AS14" s="100"/>
      <c r="AT14" s="106">
        <v>0</v>
      </c>
      <c r="AU14" s="106">
        <v>0</v>
      </c>
      <c r="AV14" s="97"/>
    </row>
    <row r="15" spans="1:48" s="98" customFormat="1" ht="15" customHeight="1">
      <c r="A15" s="409" t="s">
        <v>338</v>
      </c>
      <c r="B15" s="410"/>
      <c r="C15" s="107"/>
      <c r="D15" s="108"/>
      <c r="E15" s="108"/>
      <c r="F15" s="107"/>
      <c r="G15" s="108"/>
      <c r="H15" s="108"/>
      <c r="I15" s="109"/>
      <c r="J15" s="108"/>
      <c r="K15" s="108"/>
      <c r="L15" s="107"/>
      <c r="M15" s="108"/>
      <c r="N15" s="108"/>
      <c r="O15" s="107"/>
      <c r="P15" s="108"/>
      <c r="Q15" s="108"/>
      <c r="R15" s="110">
        <v>9170</v>
      </c>
      <c r="S15" s="108"/>
      <c r="T15" s="108"/>
      <c r="U15" s="108"/>
      <c r="V15" s="108"/>
      <c r="W15" s="108"/>
      <c r="X15" s="108"/>
      <c r="Y15" s="108"/>
      <c r="Z15" s="110">
        <v>9170</v>
      </c>
      <c r="AA15" s="75">
        <v>6112</v>
      </c>
      <c r="AB15" s="108">
        <v>3058</v>
      </c>
      <c r="AC15" s="110">
        <v>765</v>
      </c>
      <c r="AD15" s="110">
        <v>9170</v>
      </c>
      <c r="AE15" s="108"/>
      <c r="AF15" s="108"/>
      <c r="AG15" s="107"/>
      <c r="AH15" s="108"/>
      <c r="AI15" s="107"/>
      <c r="AJ15" s="108"/>
      <c r="AK15" s="108"/>
      <c r="AL15" s="108"/>
      <c r="AM15" s="108"/>
      <c r="AN15" s="108"/>
      <c r="AO15" s="108"/>
      <c r="AP15" s="108"/>
      <c r="AQ15" s="108">
        <v>0</v>
      </c>
      <c r="AR15" s="108"/>
      <c r="AS15" s="108"/>
      <c r="AT15" s="111">
        <v>9170</v>
      </c>
      <c r="AU15" s="111">
        <v>765</v>
      </c>
      <c r="AV15" s="97"/>
    </row>
    <row r="16" spans="1:48" s="98" customFormat="1" ht="15" customHeight="1">
      <c r="A16" s="407" t="s">
        <v>339</v>
      </c>
      <c r="B16" s="408"/>
      <c r="C16" s="112"/>
      <c r="D16" s="113"/>
      <c r="E16" s="113"/>
      <c r="F16" s="112"/>
      <c r="G16" s="113"/>
      <c r="H16" s="113"/>
      <c r="I16" s="114"/>
      <c r="J16" s="113"/>
      <c r="K16" s="113"/>
      <c r="L16" s="112"/>
      <c r="M16" s="113"/>
      <c r="N16" s="113"/>
      <c r="O16" s="112"/>
      <c r="P16" s="113"/>
      <c r="Q16" s="113"/>
      <c r="R16" s="115"/>
      <c r="S16" s="113"/>
      <c r="T16" s="113"/>
      <c r="U16" s="113"/>
      <c r="V16" s="113"/>
      <c r="W16" s="113"/>
      <c r="X16" s="113"/>
      <c r="Y16" s="113"/>
      <c r="Z16" s="115"/>
      <c r="AA16" s="115">
        <v>0</v>
      </c>
      <c r="AB16" s="113"/>
      <c r="AC16" s="115"/>
      <c r="AD16" s="116">
        <v>0</v>
      </c>
      <c r="AE16" s="113"/>
      <c r="AF16" s="113"/>
      <c r="AG16" s="112"/>
      <c r="AH16" s="113"/>
      <c r="AI16" s="112"/>
      <c r="AJ16" s="113"/>
      <c r="AK16" s="113"/>
      <c r="AL16" s="113"/>
      <c r="AM16" s="113"/>
      <c r="AN16" s="113"/>
      <c r="AO16" s="113"/>
      <c r="AP16" s="113"/>
      <c r="AQ16" s="113">
        <v>0</v>
      </c>
      <c r="AR16" s="113"/>
      <c r="AS16" s="113"/>
      <c r="AT16" s="106">
        <v>0</v>
      </c>
      <c r="AU16" s="106">
        <v>0</v>
      </c>
      <c r="AV16" s="97"/>
    </row>
    <row r="17" spans="1:48" s="98" customFormat="1" ht="15" customHeight="1">
      <c r="A17" s="407" t="s">
        <v>340</v>
      </c>
      <c r="B17" s="408"/>
      <c r="C17" s="99"/>
      <c r="D17" s="100"/>
      <c r="E17" s="100"/>
      <c r="F17" s="99"/>
      <c r="G17" s="100"/>
      <c r="H17" s="100"/>
      <c r="I17" s="101"/>
      <c r="J17" s="100"/>
      <c r="K17" s="100"/>
      <c r="L17" s="99"/>
      <c r="M17" s="100"/>
      <c r="N17" s="100"/>
      <c r="O17" s="99"/>
      <c r="P17" s="100"/>
      <c r="Q17" s="100"/>
      <c r="R17" s="62">
        <v>34452</v>
      </c>
      <c r="S17" s="100"/>
      <c r="T17" s="100"/>
      <c r="U17" s="100"/>
      <c r="V17" s="100"/>
      <c r="W17" s="100"/>
      <c r="X17" s="100"/>
      <c r="Y17" s="100"/>
      <c r="Z17" s="62">
        <v>34452</v>
      </c>
      <c r="AA17" s="102">
        <v>25496</v>
      </c>
      <c r="AB17" s="100">
        <v>8956</v>
      </c>
      <c r="AC17" s="62">
        <v>2239</v>
      </c>
      <c r="AD17" s="62">
        <v>34452</v>
      </c>
      <c r="AE17" s="100"/>
      <c r="AF17" s="100"/>
      <c r="AG17" s="99"/>
      <c r="AH17" s="100"/>
      <c r="AI17" s="99"/>
      <c r="AJ17" s="100"/>
      <c r="AK17" s="100"/>
      <c r="AL17" s="100"/>
      <c r="AM17" s="100"/>
      <c r="AN17" s="100"/>
      <c r="AO17" s="100"/>
      <c r="AP17" s="100"/>
      <c r="AQ17" s="100">
        <v>0</v>
      </c>
      <c r="AR17" s="100"/>
      <c r="AS17" s="100"/>
      <c r="AT17" s="106">
        <v>34452</v>
      </c>
      <c r="AU17" s="106">
        <v>2239</v>
      </c>
      <c r="AV17" s="97"/>
    </row>
    <row r="18" spans="1:48" s="98" customFormat="1" ht="15" customHeight="1">
      <c r="A18" s="407" t="s">
        <v>341</v>
      </c>
      <c r="B18" s="408"/>
      <c r="C18" s="99"/>
      <c r="D18" s="100"/>
      <c r="E18" s="100"/>
      <c r="F18" s="99"/>
      <c r="G18" s="100"/>
      <c r="H18" s="100"/>
      <c r="I18" s="101"/>
      <c r="J18" s="100"/>
      <c r="K18" s="100"/>
      <c r="L18" s="99"/>
      <c r="M18" s="100"/>
      <c r="N18" s="100"/>
      <c r="O18" s="99"/>
      <c r="P18" s="100"/>
      <c r="Q18" s="100"/>
      <c r="R18" s="62">
        <v>27560</v>
      </c>
      <c r="S18" s="100"/>
      <c r="T18" s="100"/>
      <c r="U18" s="100"/>
      <c r="V18" s="100"/>
      <c r="W18" s="100"/>
      <c r="X18" s="100"/>
      <c r="Y18" s="100"/>
      <c r="Z18" s="62">
        <v>27560</v>
      </c>
      <c r="AA18" s="102">
        <v>20396</v>
      </c>
      <c r="AB18" s="100">
        <v>7164</v>
      </c>
      <c r="AC18" s="62">
        <v>1791</v>
      </c>
      <c r="AD18" s="62">
        <v>27560</v>
      </c>
      <c r="AE18" s="100"/>
      <c r="AF18" s="100"/>
      <c r="AG18" s="99"/>
      <c r="AH18" s="100"/>
      <c r="AI18" s="99"/>
      <c r="AJ18" s="100"/>
      <c r="AK18" s="100"/>
      <c r="AL18" s="100"/>
      <c r="AM18" s="100"/>
      <c r="AN18" s="100"/>
      <c r="AO18" s="100"/>
      <c r="AP18" s="100"/>
      <c r="AQ18" s="100">
        <v>0</v>
      </c>
      <c r="AR18" s="100"/>
      <c r="AS18" s="100"/>
      <c r="AT18" s="106">
        <v>27560</v>
      </c>
      <c r="AU18" s="106">
        <v>1791</v>
      </c>
      <c r="AV18" s="97"/>
    </row>
    <row r="19" spans="1:48" s="98" customFormat="1" ht="15" customHeight="1">
      <c r="A19" s="407" t="s">
        <v>342</v>
      </c>
      <c r="B19" s="408"/>
      <c r="C19" s="117"/>
      <c r="D19" s="118"/>
      <c r="E19" s="118"/>
      <c r="F19" s="117"/>
      <c r="G19" s="118"/>
      <c r="H19" s="118"/>
      <c r="I19" s="119"/>
      <c r="J19" s="118"/>
      <c r="K19" s="118"/>
      <c r="L19" s="117"/>
      <c r="M19" s="118"/>
      <c r="N19" s="118"/>
      <c r="O19" s="117"/>
      <c r="P19" s="118"/>
      <c r="Q19" s="118"/>
      <c r="R19" s="62">
        <v>51676</v>
      </c>
      <c r="S19" s="118"/>
      <c r="T19" s="118"/>
      <c r="U19" s="118"/>
      <c r="V19" s="118"/>
      <c r="W19" s="118"/>
      <c r="X19" s="118"/>
      <c r="Y19" s="118"/>
      <c r="Z19" s="62">
        <v>51676</v>
      </c>
      <c r="AA19" s="120">
        <v>38241</v>
      </c>
      <c r="AB19" s="100">
        <v>13435</v>
      </c>
      <c r="AC19" s="62">
        <v>3359</v>
      </c>
      <c r="AD19" s="116">
        <v>51676</v>
      </c>
      <c r="AE19" s="118"/>
      <c r="AF19" s="118"/>
      <c r="AG19" s="121"/>
      <c r="AH19" s="118"/>
      <c r="AI19" s="121"/>
      <c r="AJ19" s="118"/>
      <c r="AK19" s="118"/>
      <c r="AL19" s="118"/>
      <c r="AM19" s="118"/>
      <c r="AN19" s="118"/>
      <c r="AO19" s="118"/>
      <c r="AP19" s="118"/>
      <c r="AQ19" s="118">
        <v>0</v>
      </c>
      <c r="AR19" s="118"/>
      <c r="AS19" s="118"/>
      <c r="AT19" s="106">
        <v>51676</v>
      </c>
      <c r="AU19" s="106">
        <v>3359</v>
      </c>
      <c r="AV19" s="97"/>
    </row>
    <row r="20" spans="1:48" s="98" customFormat="1" ht="15" customHeight="1" thickBot="1">
      <c r="A20" s="122" t="s">
        <v>343</v>
      </c>
      <c r="B20" s="123"/>
      <c r="C20" s="87"/>
      <c r="D20" s="88"/>
      <c r="E20" s="89"/>
      <c r="F20" s="87"/>
      <c r="G20" s="88"/>
      <c r="H20" s="89"/>
      <c r="I20" s="90"/>
      <c r="J20" s="88"/>
      <c r="K20" s="89"/>
      <c r="L20" s="87"/>
      <c r="M20" s="88"/>
      <c r="N20" s="89"/>
      <c r="O20" s="87"/>
      <c r="P20" s="88"/>
      <c r="Q20" s="89"/>
      <c r="R20" s="91"/>
      <c r="S20" s="89"/>
      <c r="T20" s="89"/>
      <c r="U20" s="92"/>
      <c r="V20" s="91"/>
      <c r="W20" s="89"/>
      <c r="X20" s="91"/>
      <c r="Y20" s="89"/>
      <c r="Z20" s="91"/>
      <c r="AA20" s="89"/>
      <c r="AB20" s="89"/>
      <c r="AC20" s="91"/>
      <c r="AD20" s="93"/>
      <c r="AE20" s="88"/>
      <c r="AF20" s="94">
        <f>SUM(AF9)</f>
        <v>1110960</v>
      </c>
      <c r="AG20" s="87">
        <v>20</v>
      </c>
      <c r="AH20" s="89">
        <v>123354</v>
      </c>
      <c r="AI20" s="87">
        <v>-14</v>
      </c>
      <c r="AJ20" s="89">
        <v>-59851</v>
      </c>
      <c r="AK20" s="92">
        <v>63503</v>
      </c>
      <c r="AL20" s="94">
        <v>1120762</v>
      </c>
      <c r="AM20" s="89">
        <v>-2801</v>
      </c>
      <c r="AN20" s="94">
        <v>1117961</v>
      </c>
      <c r="AO20" s="89">
        <v>5722</v>
      </c>
      <c r="AP20" s="94">
        <v>1123683</v>
      </c>
      <c r="AQ20" s="89">
        <v>682681</v>
      </c>
      <c r="AR20" s="89">
        <v>441002</v>
      </c>
      <c r="AS20" s="94">
        <v>110250</v>
      </c>
      <c r="AT20" s="124">
        <v>1963253</v>
      </c>
      <c r="AU20" s="124">
        <v>187697</v>
      </c>
      <c r="AV20" s="97"/>
    </row>
    <row r="21" spans="1:48" ht="15.6" thickTop="1"/>
    <row r="22" spans="1:48">
      <c r="R22" s="125">
        <f>SUM(R9:R21)</f>
        <v>839284.07520174806</v>
      </c>
      <c r="AF22" s="125">
        <f>SUM(AF20:AF21)</f>
        <v>1110960</v>
      </c>
    </row>
    <row r="24" spans="1:48">
      <c r="A24" s="398"/>
      <c r="B24" s="398"/>
    </row>
    <row r="25" spans="1:48">
      <c r="A25" s="398"/>
      <c r="B25" s="398"/>
    </row>
  </sheetData>
  <mergeCells count="50">
    <mergeCell ref="AT1:AT3"/>
    <mergeCell ref="AU1:AU3"/>
    <mergeCell ref="C2:C3"/>
    <mergeCell ref="D2:E2"/>
    <mergeCell ref="F2:H2"/>
    <mergeCell ref="I2:K2"/>
    <mergeCell ref="L2:N2"/>
    <mergeCell ref="O2:Q2"/>
    <mergeCell ref="R2:R3"/>
    <mergeCell ref="S2:U2"/>
    <mergeCell ref="C1:K1"/>
    <mergeCell ref="L1:U1"/>
    <mergeCell ref="V1:AD1"/>
    <mergeCell ref="AE1:AK1"/>
    <mergeCell ref="AL1:AS1"/>
    <mergeCell ref="V2:V3"/>
    <mergeCell ref="A5:B5"/>
    <mergeCell ref="AF2:AF3"/>
    <mergeCell ref="AG2:AK2"/>
    <mergeCell ref="AL2:AL3"/>
    <mergeCell ref="AM2:AM3"/>
    <mergeCell ref="Z2:Z3"/>
    <mergeCell ref="AA2:AA3"/>
    <mergeCell ref="AB2:AB3"/>
    <mergeCell ref="AC2:AC3"/>
    <mergeCell ref="AD2:AD3"/>
    <mergeCell ref="AE2:AE3"/>
    <mergeCell ref="A1:B3"/>
    <mergeCell ref="W2:W3"/>
    <mergeCell ref="X2:X3"/>
    <mergeCell ref="Y2:Y3"/>
    <mergeCell ref="AP2:AP3"/>
    <mergeCell ref="AQ2:AQ3"/>
    <mergeCell ref="AR2:AR3"/>
    <mergeCell ref="AS2:AS3"/>
    <mergeCell ref="A4:B4"/>
    <mergeCell ref="AN2:AN3"/>
    <mergeCell ref="AO2:AO3"/>
    <mergeCell ref="A24:B25"/>
    <mergeCell ref="A9:B9"/>
    <mergeCell ref="A10:B10"/>
    <mergeCell ref="A11:B11"/>
    <mergeCell ref="A12:B12"/>
    <mergeCell ref="A13:B13"/>
    <mergeCell ref="A14:B14"/>
    <mergeCell ref="A15:B15"/>
    <mergeCell ref="A16:B16"/>
    <mergeCell ref="A17:B17"/>
    <mergeCell ref="A18:B18"/>
    <mergeCell ref="A19:B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
  <sheetViews>
    <sheetView topLeftCell="C1" workbookViewId="0">
      <selection activeCell="H29" sqref="H29"/>
    </sheetView>
  </sheetViews>
  <sheetFormatPr defaultRowHeight="15"/>
  <cols>
    <col min="4" max="4" width="11.54296875" bestFit="1" customWidth="1"/>
    <col min="7" max="7" width="10.54296875" bestFit="1" customWidth="1"/>
    <col min="13" max="13" width="10.54296875" bestFit="1" customWidth="1"/>
    <col min="18" max="18" width="11.54296875" bestFit="1" customWidth="1"/>
    <col min="19" max="30" width="0" hidden="1" customWidth="1"/>
    <col min="31" max="31" width="9" bestFit="1" customWidth="1"/>
    <col min="32" max="32" width="13.1796875" bestFit="1" customWidth="1"/>
  </cols>
  <sheetData>
    <row r="1" spans="1:48" s="32" customFormat="1" ht="19.95" customHeight="1">
      <c r="A1" s="421" t="s">
        <v>216</v>
      </c>
      <c r="B1" s="422"/>
      <c r="C1" s="431" t="s">
        <v>217</v>
      </c>
      <c r="D1" s="432"/>
      <c r="E1" s="432"/>
      <c r="F1" s="432"/>
      <c r="G1" s="432"/>
      <c r="H1" s="432"/>
      <c r="I1" s="432"/>
      <c r="J1" s="432"/>
      <c r="K1" s="433"/>
      <c r="L1" s="434" t="s">
        <v>217</v>
      </c>
      <c r="M1" s="435"/>
      <c r="N1" s="435"/>
      <c r="O1" s="435"/>
      <c r="P1" s="435"/>
      <c r="Q1" s="435"/>
      <c r="R1" s="435"/>
      <c r="S1" s="435"/>
      <c r="T1" s="435"/>
      <c r="U1" s="436"/>
      <c r="V1" s="431" t="s">
        <v>217</v>
      </c>
      <c r="W1" s="432"/>
      <c r="X1" s="432"/>
      <c r="Y1" s="432"/>
      <c r="Z1" s="432"/>
      <c r="AA1" s="432"/>
      <c r="AB1" s="432"/>
      <c r="AC1" s="432"/>
      <c r="AD1" s="433"/>
      <c r="AE1" s="437" t="s">
        <v>218</v>
      </c>
      <c r="AF1" s="437"/>
      <c r="AG1" s="437"/>
      <c r="AH1" s="437"/>
      <c r="AI1" s="437"/>
      <c r="AJ1" s="437"/>
      <c r="AK1" s="437"/>
      <c r="AL1" s="438" t="s">
        <v>218</v>
      </c>
      <c r="AM1" s="438"/>
      <c r="AN1" s="438"/>
      <c r="AO1" s="438"/>
      <c r="AP1" s="438"/>
      <c r="AQ1" s="438"/>
      <c r="AR1" s="438"/>
      <c r="AS1" s="438"/>
      <c r="AT1" s="425" t="s">
        <v>219</v>
      </c>
      <c r="AU1" s="425" t="s">
        <v>220</v>
      </c>
    </row>
    <row r="2" spans="1:48" s="32" customFormat="1" ht="30" customHeight="1">
      <c r="A2" s="423"/>
      <c r="B2" s="424"/>
      <c r="C2" s="418" t="s">
        <v>221</v>
      </c>
      <c r="D2" s="426" t="s">
        <v>222</v>
      </c>
      <c r="E2" s="426"/>
      <c r="F2" s="427" t="s">
        <v>223</v>
      </c>
      <c r="G2" s="428"/>
      <c r="H2" s="429"/>
      <c r="I2" s="430" t="s">
        <v>224</v>
      </c>
      <c r="J2" s="430"/>
      <c r="K2" s="430"/>
      <c r="L2" s="430" t="s">
        <v>225</v>
      </c>
      <c r="M2" s="430"/>
      <c r="N2" s="430"/>
      <c r="O2" s="430" t="s">
        <v>226</v>
      </c>
      <c r="P2" s="430"/>
      <c r="Q2" s="430"/>
      <c r="R2" s="418" t="s">
        <v>227</v>
      </c>
      <c r="S2" s="414" t="s">
        <v>228</v>
      </c>
      <c r="T2" s="414"/>
      <c r="U2" s="414"/>
      <c r="V2" s="418" t="s">
        <v>229</v>
      </c>
      <c r="W2" s="418" t="s">
        <v>230</v>
      </c>
      <c r="X2" s="418" t="s">
        <v>231</v>
      </c>
      <c r="Y2" s="414" t="s">
        <v>232</v>
      </c>
      <c r="Z2" s="418" t="s">
        <v>233</v>
      </c>
      <c r="AA2" s="418" t="s">
        <v>234</v>
      </c>
      <c r="AB2" s="418" t="s">
        <v>235</v>
      </c>
      <c r="AC2" s="418" t="s">
        <v>236</v>
      </c>
      <c r="AD2" s="418" t="s">
        <v>237</v>
      </c>
      <c r="AE2" s="419" t="s">
        <v>238</v>
      </c>
      <c r="AF2" s="411" t="s">
        <v>239</v>
      </c>
      <c r="AG2" s="417" t="s">
        <v>228</v>
      </c>
      <c r="AH2" s="417"/>
      <c r="AI2" s="417"/>
      <c r="AJ2" s="417"/>
      <c r="AK2" s="417"/>
      <c r="AL2" s="411" t="s">
        <v>240</v>
      </c>
      <c r="AM2" s="411" t="s">
        <v>241</v>
      </c>
      <c r="AN2" s="411" t="s">
        <v>242</v>
      </c>
      <c r="AO2" s="414" t="s">
        <v>232</v>
      </c>
      <c r="AP2" s="411" t="s">
        <v>243</v>
      </c>
      <c r="AQ2" s="411" t="s">
        <v>244</v>
      </c>
      <c r="AR2" s="411" t="s">
        <v>235</v>
      </c>
      <c r="AS2" s="411" t="s">
        <v>245</v>
      </c>
      <c r="AT2" s="425"/>
      <c r="AU2" s="425"/>
    </row>
    <row r="3" spans="1:48" s="32" customFormat="1" ht="95.25" customHeight="1">
      <c r="A3" s="423"/>
      <c r="B3" s="424"/>
      <c r="C3" s="418"/>
      <c r="D3" s="33" t="s">
        <v>246</v>
      </c>
      <c r="E3" s="33" t="s">
        <v>247</v>
      </c>
      <c r="F3" s="33" t="s">
        <v>248</v>
      </c>
      <c r="G3" s="33" t="s">
        <v>249</v>
      </c>
      <c r="H3" s="33" t="s">
        <v>247</v>
      </c>
      <c r="I3" s="33" t="s">
        <v>250</v>
      </c>
      <c r="J3" s="33" t="s">
        <v>249</v>
      </c>
      <c r="K3" s="33" t="s">
        <v>247</v>
      </c>
      <c r="L3" s="33" t="s">
        <v>251</v>
      </c>
      <c r="M3" s="33" t="s">
        <v>249</v>
      </c>
      <c r="N3" s="33" t="s">
        <v>247</v>
      </c>
      <c r="O3" s="33" t="s">
        <v>251</v>
      </c>
      <c r="P3" s="33" t="s">
        <v>252</v>
      </c>
      <c r="Q3" s="33" t="s">
        <v>247</v>
      </c>
      <c r="R3" s="418"/>
      <c r="S3" s="34" t="s">
        <v>253</v>
      </c>
      <c r="T3" s="34" t="s">
        <v>254</v>
      </c>
      <c r="U3" s="34" t="s">
        <v>255</v>
      </c>
      <c r="V3" s="418"/>
      <c r="W3" s="418"/>
      <c r="X3" s="418"/>
      <c r="Y3" s="414"/>
      <c r="Z3" s="418"/>
      <c r="AA3" s="418"/>
      <c r="AB3" s="418"/>
      <c r="AC3" s="418"/>
      <c r="AD3" s="418"/>
      <c r="AE3" s="420"/>
      <c r="AF3" s="411"/>
      <c r="AG3" s="34" t="s">
        <v>256</v>
      </c>
      <c r="AH3" s="35" t="s">
        <v>257</v>
      </c>
      <c r="AI3" s="34" t="s">
        <v>258</v>
      </c>
      <c r="AJ3" s="35" t="s">
        <v>259</v>
      </c>
      <c r="AK3" s="34" t="s">
        <v>255</v>
      </c>
      <c r="AL3" s="411"/>
      <c r="AM3" s="411"/>
      <c r="AN3" s="411"/>
      <c r="AO3" s="414"/>
      <c r="AP3" s="411"/>
      <c r="AQ3" s="411"/>
      <c r="AR3" s="411"/>
      <c r="AS3" s="411"/>
      <c r="AT3" s="425"/>
      <c r="AU3" s="425"/>
    </row>
    <row r="4" spans="1:48" s="32" customFormat="1" ht="16.2" customHeight="1">
      <c r="A4" s="412" t="s">
        <v>260</v>
      </c>
      <c r="B4" s="413"/>
      <c r="C4" s="36">
        <v>1</v>
      </c>
      <c r="D4" s="36">
        <v>2</v>
      </c>
      <c r="E4" s="36">
        <v>3</v>
      </c>
      <c r="F4" s="36">
        <v>4</v>
      </c>
      <c r="G4" s="36">
        <v>5</v>
      </c>
      <c r="H4" s="36">
        <v>6</v>
      </c>
      <c r="I4" s="36">
        <v>7</v>
      </c>
      <c r="J4" s="36">
        <v>8</v>
      </c>
      <c r="K4" s="36">
        <v>9</v>
      </c>
      <c r="L4" s="36">
        <v>10</v>
      </c>
      <c r="M4" s="36">
        <v>11</v>
      </c>
      <c r="N4" s="36">
        <v>12</v>
      </c>
      <c r="O4" s="36">
        <v>13</v>
      </c>
      <c r="P4" s="36">
        <v>14</v>
      </c>
      <c r="Q4" s="36">
        <v>15</v>
      </c>
      <c r="R4" s="36">
        <v>16</v>
      </c>
      <c r="S4" s="36">
        <v>17</v>
      </c>
      <c r="T4" s="36">
        <v>18</v>
      </c>
      <c r="U4" s="36">
        <v>19</v>
      </c>
      <c r="V4" s="36">
        <v>20</v>
      </c>
      <c r="W4" s="36">
        <v>21</v>
      </c>
      <c r="X4" s="36">
        <v>22</v>
      </c>
      <c r="Y4" s="36">
        <v>23</v>
      </c>
      <c r="Z4" s="36">
        <v>24</v>
      </c>
      <c r="AA4" s="36">
        <v>25</v>
      </c>
      <c r="AB4" s="36">
        <v>26</v>
      </c>
      <c r="AC4" s="36">
        <v>27</v>
      </c>
      <c r="AD4" s="36">
        <v>28</v>
      </c>
      <c r="AE4" s="36">
        <v>29</v>
      </c>
      <c r="AF4" s="36">
        <v>30</v>
      </c>
      <c r="AG4" s="36">
        <v>31</v>
      </c>
      <c r="AH4" s="36">
        <v>32</v>
      </c>
      <c r="AI4" s="36">
        <v>33</v>
      </c>
      <c r="AJ4" s="36">
        <v>34</v>
      </c>
      <c r="AK4" s="36">
        <v>35</v>
      </c>
      <c r="AL4" s="36">
        <v>36</v>
      </c>
      <c r="AM4" s="36">
        <v>37</v>
      </c>
      <c r="AN4" s="36">
        <v>38</v>
      </c>
      <c r="AO4" s="36">
        <v>39</v>
      </c>
      <c r="AP4" s="36">
        <v>40</v>
      </c>
      <c r="AQ4" s="36">
        <v>41</v>
      </c>
      <c r="AR4" s="36">
        <v>42</v>
      </c>
      <c r="AS4" s="36">
        <v>43</v>
      </c>
      <c r="AT4" s="36">
        <v>44</v>
      </c>
      <c r="AU4" s="36">
        <v>45</v>
      </c>
    </row>
    <row r="5" spans="1:48" s="39" customFormat="1" ht="31.5" customHeight="1">
      <c r="A5" s="415" t="s">
        <v>261</v>
      </c>
      <c r="B5" s="416"/>
      <c r="C5" s="37" t="s">
        <v>262</v>
      </c>
      <c r="D5" s="38" t="s">
        <v>263</v>
      </c>
      <c r="E5" s="38" t="s">
        <v>264</v>
      </c>
      <c r="F5" s="37" t="s">
        <v>265</v>
      </c>
      <c r="G5" s="37" t="s">
        <v>266</v>
      </c>
      <c r="H5" s="37" t="s">
        <v>267</v>
      </c>
      <c r="I5" s="37" t="s">
        <v>268</v>
      </c>
      <c r="J5" s="37" t="s">
        <v>269</v>
      </c>
      <c r="K5" s="37" t="s">
        <v>270</v>
      </c>
      <c r="L5" s="37" t="s">
        <v>271</v>
      </c>
      <c r="M5" s="37" t="s">
        <v>272</v>
      </c>
      <c r="N5" s="37" t="s">
        <v>273</v>
      </c>
      <c r="O5" s="37" t="s">
        <v>274</v>
      </c>
      <c r="P5" s="37" t="s">
        <v>275</v>
      </c>
      <c r="Q5" s="37" t="s">
        <v>276</v>
      </c>
      <c r="R5" s="37" t="s">
        <v>277</v>
      </c>
      <c r="S5" s="37" t="s">
        <v>278</v>
      </c>
      <c r="T5" s="37" t="s">
        <v>279</v>
      </c>
      <c r="U5" s="37" t="s">
        <v>280</v>
      </c>
      <c r="V5" s="37" t="s">
        <v>281</v>
      </c>
      <c r="W5" s="37" t="s">
        <v>282</v>
      </c>
      <c r="X5" s="37" t="s">
        <v>283</v>
      </c>
      <c r="Y5" s="37" t="s">
        <v>284</v>
      </c>
      <c r="Z5" s="38" t="s">
        <v>285</v>
      </c>
      <c r="AA5" s="38" t="s">
        <v>286</v>
      </c>
      <c r="AB5" s="38" t="s">
        <v>287</v>
      </c>
      <c r="AC5" s="38" t="s">
        <v>288</v>
      </c>
      <c r="AD5" s="38" t="s">
        <v>289</v>
      </c>
      <c r="AE5" s="38" t="s">
        <v>290</v>
      </c>
      <c r="AF5" s="38" t="s">
        <v>291</v>
      </c>
      <c r="AG5" s="38" t="s">
        <v>292</v>
      </c>
      <c r="AH5" s="38" t="s">
        <v>293</v>
      </c>
      <c r="AI5" s="38" t="s">
        <v>279</v>
      </c>
      <c r="AJ5" s="38" t="s">
        <v>294</v>
      </c>
      <c r="AK5" s="38" t="s">
        <v>295</v>
      </c>
      <c r="AL5" s="38" t="s">
        <v>296</v>
      </c>
      <c r="AM5" s="38" t="s">
        <v>297</v>
      </c>
      <c r="AN5" s="38" t="s">
        <v>298</v>
      </c>
      <c r="AO5" s="38" t="s">
        <v>284</v>
      </c>
      <c r="AP5" s="38" t="s">
        <v>299</v>
      </c>
      <c r="AQ5" s="38" t="s">
        <v>300</v>
      </c>
      <c r="AR5" s="38" t="s">
        <v>301</v>
      </c>
      <c r="AS5" s="38" t="s">
        <v>302</v>
      </c>
      <c r="AT5" s="38" t="s">
        <v>303</v>
      </c>
      <c r="AU5" s="38" t="s">
        <v>304</v>
      </c>
    </row>
    <row r="6" spans="1:48" s="39" customFormat="1" ht="31.5" hidden="1" customHeight="1">
      <c r="A6" s="40"/>
      <c r="B6" s="40"/>
      <c r="C6" s="41" t="s">
        <v>305</v>
      </c>
      <c r="D6" s="41" t="s">
        <v>305</v>
      </c>
      <c r="E6" s="41" t="s">
        <v>306</v>
      </c>
      <c r="F6" s="41" t="s">
        <v>307</v>
      </c>
      <c r="G6" s="41" t="s">
        <v>305</v>
      </c>
      <c r="H6" s="41" t="s">
        <v>306</v>
      </c>
      <c r="I6" s="41" t="s">
        <v>307</v>
      </c>
      <c r="J6" s="41" t="s">
        <v>305</v>
      </c>
      <c r="K6" s="41" t="s">
        <v>306</v>
      </c>
      <c r="L6" s="41" t="s">
        <v>307</v>
      </c>
      <c r="M6" s="41" t="s">
        <v>305</v>
      </c>
      <c r="N6" s="41" t="s">
        <v>306</v>
      </c>
      <c r="O6" s="41" t="s">
        <v>307</v>
      </c>
      <c r="P6" s="41" t="s">
        <v>305</v>
      </c>
      <c r="Q6" s="41" t="s">
        <v>306</v>
      </c>
      <c r="R6" s="41" t="s">
        <v>306</v>
      </c>
      <c r="S6" s="41" t="s">
        <v>308</v>
      </c>
      <c r="T6" s="41" t="s">
        <v>308</v>
      </c>
      <c r="U6" s="41" t="s">
        <v>306</v>
      </c>
      <c r="V6" s="41" t="s">
        <v>306</v>
      </c>
      <c r="W6" s="41" t="s">
        <v>306</v>
      </c>
      <c r="X6" s="41" t="s">
        <v>306</v>
      </c>
      <c r="Y6" s="41" t="s">
        <v>284</v>
      </c>
      <c r="Z6" s="41" t="s">
        <v>309</v>
      </c>
      <c r="AA6" s="41" t="s">
        <v>310</v>
      </c>
      <c r="AB6" s="41" t="s">
        <v>306</v>
      </c>
      <c r="AC6" s="41" t="s">
        <v>306</v>
      </c>
      <c r="AD6" s="41" t="s">
        <v>311</v>
      </c>
      <c r="AE6" s="41" t="s">
        <v>305</v>
      </c>
      <c r="AF6" s="41" t="s">
        <v>306</v>
      </c>
      <c r="AG6" s="41" t="s">
        <v>308</v>
      </c>
      <c r="AH6" s="41" t="s">
        <v>306</v>
      </c>
      <c r="AI6" s="41" t="s">
        <v>308</v>
      </c>
      <c r="AJ6" s="41" t="s">
        <v>306</v>
      </c>
      <c r="AK6" s="41" t="s">
        <v>306</v>
      </c>
      <c r="AL6" s="41" t="s">
        <v>306</v>
      </c>
      <c r="AM6" s="41" t="s">
        <v>306</v>
      </c>
      <c r="AN6" s="41" t="s">
        <v>306</v>
      </c>
      <c r="AO6" s="41" t="s">
        <v>284</v>
      </c>
      <c r="AP6" s="41" t="s">
        <v>306</v>
      </c>
      <c r="AQ6" s="41" t="s">
        <v>310</v>
      </c>
      <c r="AR6" s="41" t="s">
        <v>306</v>
      </c>
      <c r="AS6" s="41" t="s">
        <v>306</v>
      </c>
      <c r="AT6" s="41" t="s">
        <v>306</v>
      </c>
      <c r="AU6" s="41" t="s">
        <v>306</v>
      </c>
    </row>
    <row r="7" spans="1:48" s="32" customFormat="1" ht="15" hidden="1" customHeight="1">
      <c r="A7" s="42">
        <v>1</v>
      </c>
      <c r="B7" s="43" t="s">
        <v>312</v>
      </c>
      <c r="C7" s="44">
        <v>0</v>
      </c>
      <c r="D7" s="45">
        <v>5146.2707142840827</v>
      </c>
      <c r="E7" s="45">
        <v>0</v>
      </c>
      <c r="F7" s="44">
        <v>0</v>
      </c>
      <c r="G7" s="45">
        <v>674.60313599514188</v>
      </c>
      <c r="H7" s="45">
        <v>0</v>
      </c>
      <c r="I7" s="44">
        <v>0</v>
      </c>
      <c r="J7" s="45">
        <v>183.98267345322051</v>
      </c>
      <c r="K7" s="45">
        <v>0</v>
      </c>
      <c r="L7" s="44">
        <v>0</v>
      </c>
      <c r="M7" s="45">
        <v>4599.5668363305131</v>
      </c>
      <c r="N7" s="45">
        <v>0</v>
      </c>
      <c r="O7" s="44">
        <v>0</v>
      </c>
      <c r="P7" s="45">
        <v>1839.8267345322051</v>
      </c>
      <c r="Q7" s="45">
        <v>0</v>
      </c>
      <c r="R7" s="46">
        <v>0</v>
      </c>
      <c r="S7" s="45">
        <v>0</v>
      </c>
      <c r="T7" s="45">
        <v>0</v>
      </c>
      <c r="U7" s="47">
        <v>0</v>
      </c>
      <c r="V7" s="46">
        <v>0</v>
      </c>
      <c r="W7" s="45">
        <v>0</v>
      </c>
      <c r="X7" s="46">
        <v>0</v>
      </c>
      <c r="Y7" s="45">
        <v>0</v>
      </c>
      <c r="Z7" s="46">
        <v>0</v>
      </c>
      <c r="AA7" s="45">
        <v>0</v>
      </c>
      <c r="AB7" s="45">
        <v>0</v>
      </c>
      <c r="AC7" s="46">
        <v>0</v>
      </c>
      <c r="AD7" s="48">
        <v>0</v>
      </c>
      <c r="AE7" s="49">
        <v>3417</v>
      </c>
      <c r="AF7" s="50">
        <v>0</v>
      </c>
      <c r="AG7" s="44">
        <v>0</v>
      </c>
      <c r="AH7" s="49">
        <v>0</v>
      </c>
      <c r="AI7" s="44">
        <v>0</v>
      </c>
      <c r="AJ7" s="51">
        <v>0</v>
      </c>
      <c r="AK7" s="52">
        <v>0</v>
      </c>
      <c r="AL7" s="50">
        <v>0</v>
      </c>
      <c r="AM7" s="51">
        <v>0</v>
      </c>
      <c r="AN7" s="50">
        <v>0</v>
      </c>
      <c r="AO7" s="45">
        <v>0</v>
      </c>
      <c r="AP7" s="50">
        <v>0</v>
      </c>
      <c r="AQ7" s="51">
        <v>0</v>
      </c>
      <c r="AR7" s="51">
        <v>0</v>
      </c>
      <c r="AS7" s="50">
        <v>0</v>
      </c>
      <c r="AT7" s="53">
        <v>0</v>
      </c>
      <c r="AU7" s="54">
        <v>0</v>
      </c>
      <c r="AV7" s="55"/>
    </row>
    <row r="8" spans="1:48" s="32" customFormat="1" ht="15" hidden="1" customHeight="1">
      <c r="A8" s="56">
        <v>2</v>
      </c>
      <c r="B8" s="57" t="s">
        <v>313</v>
      </c>
      <c r="C8" s="58">
        <v>0</v>
      </c>
      <c r="D8" s="59">
        <v>5858.9899809118178</v>
      </c>
      <c r="E8" s="59">
        <v>0</v>
      </c>
      <c r="F8" s="58">
        <v>0</v>
      </c>
      <c r="G8" s="59">
        <v>740.57656090127114</v>
      </c>
      <c r="H8" s="59">
        <v>0</v>
      </c>
      <c r="I8" s="58">
        <v>0</v>
      </c>
      <c r="J8" s="59">
        <v>201.97542570034668</v>
      </c>
      <c r="K8" s="59">
        <v>0</v>
      </c>
      <c r="L8" s="58">
        <v>0</v>
      </c>
      <c r="M8" s="59">
        <v>5049.3856425086669</v>
      </c>
      <c r="N8" s="59">
        <v>0</v>
      </c>
      <c r="O8" s="58">
        <v>0</v>
      </c>
      <c r="P8" s="59">
        <v>2019.754257003467</v>
      </c>
      <c r="Q8" s="59">
        <v>0</v>
      </c>
      <c r="R8" s="60">
        <v>0</v>
      </c>
      <c r="S8" s="59">
        <v>0</v>
      </c>
      <c r="T8" s="59">
        <v>0</v>
      </c>
      <c r="U8" s="61">
        <v>0</v>
      </c>
      <c r="V8" s="60">
        <v>0</v>
      </c>
      <c r="W8" s="59">
        <v>0</v>
      </c>
      <c r="X8" s="60">
        <v>0</v>
      </c>
      <c r="Y8" s="59">
        <v>0</v>
      </c>
      <c r="Z8" s="60">
        <v>0</v>
      </c>
      <c r="AA8" s="59">
        <v>0</v>
      </c>
      <c r="AB8" s="59">
        <v>0</v>
      </c>
      <c r="AC8" s="60">
        <v>0</v>
      </c>
      <c r="AD8" s="62">
        <v>0</v>
      </c>
      <c r="AE8" s="63">
        <v>5236</v>
      </c>
      <c r="AF8" s="64">
        <v>0</v>
      </c>
      <c r="AG8" s="58">
        <v>0</v>
      </c>
      <c r="AH8" s="63">
        <v>0</v>
      </c>
      <c r="AI8" s="58">
        <v>0</v>
      </c>
      <c r="AJ8" s="65">
        <v>0</v>
      </c>
      <c r="AK8" s="66">
        <v>0</v>
      </c>
      <c r="AL8" s="64">
        <v>0</v>
      </c>
      <c r="AM8" s="65">
        <v>0</v>
      </c>
      <c r="AN8" s="64">
        <v>0</v>
      </c>
      <c r="AO8" s="59">
        <v>0</v>
      </c>
      <c r="AP8" s="64">
        <v>0</v>
      </c>
      <c r="AQ8" s="65">
        <v>0</v>
      </c>
      <c r="AR8" s="65">
        <v>0</v>
      </c>
      <c r="AS8" s="64">
        <v>0</v>
      </c>
      <c r="AT8" s="67">
        <v>0</v>
      </c>
      <c r="AU8" s="68">
        <v>0</v>
      </c>
      <c r="AV8" s="55"/>
    </row>
    <row r="9" spans="1:48" s="32" customFormat="1" ht="15" hidden="1" customHeight="1">
      <c r="A9" s="56">
        <v>3</v>
      </c>
      <c r="B9" s="57" t="s">
        <v>314</v>
      </c>
      <c r="C9" s="58">
        <v>0</v>
      </c>
      <c r="D9" s="59">
        <v>3967.7810404574316</v>
      </c>
      <c r="E9" s="59">
        <v>0</v>
      </c>
      <c r="F9" s="58">
        <v>0</v>
      </c>
      <c r="G9" s="59">
        <v>556.27619879455631</v>
      </c>
      <c r="H9" s="59">
        <v>0</v>
      </c>
      <c r="I9" s="58">
        <v>0</v>
      </c>
      <c r="J9" s="59">
        <v>151.71169058033354</v>
      </c>
      <c r="K9" s="59">
        <v>0</v>
      </c>
      <c r="L9" s="58">
        <v>0</v>
      </c>
      <c r="M9" s="59">
        <v>3792.7922645083386</v>
      </c>
      <c r="N9" s="59">
        <v>0</v>
      </c>
      <c r="O9" s="58">
        <v>0</v>
      </c>
      <c r="P9" s="59">
        <v>1517.1169058033354</v>
      </c>
      <c r="Q9" s="59">
        <v>0</v>
      </c>
      <c r="R9" s="60">
        <v>0</v>
      </c>
      <c r="S9" s="59">
        <v>0</v>
      </c>
      <c r="T9" s="59">
        <v>0</v>
      </c>
      <c r="U9" s="61">
        <v>0</v>
      </c>
      <c r="V9" s="60">
        <v>0</v>
      </c>
      <c r="W9" s="59">
        <v>0</v>
      </c>
      <c r="X9" s="60">
        <v>0</v>
      </c>
      <c r="Y9" s="59">
        <v>0</v>
      </c>
      <c r="Z9" s="60">
        <v>0</v>
      </c>
      <c r="AA9" s="59">
        <v>0</v>
      </c>
      <c r="AB9" s="59">
        <v>0</v>
      </c>
      <c r="AC9" s="60">
        <v>0</v>
      </c>
      <c r="AD9" s="62">
        <v>0</v>
      </c>
      <c r="AE9" s="63">
        <v>9310</v>
      </c>
      <c r="AF9" s="64">
        <v>0</v>
      </c>
      <c r="AG9" s="58">
        <v>0</v>
      </c>
      <c r="AH9" s="63">
        <v>0</v>
      </c>
      <c r="AI9" s="58">
        <v>0</v>
      </c>
      <c r="AJ9" s="65">
        <v>0</v>
      </c>
      <c r="AK9" s="66">
        <v>0</v>
      </c>
      <c r="AL9" s="64">
        <v>0</v>
      </c>
      <c r="AM9" s="65">
        <v>0</v>
      </c>
      <c r="AN9" s="64">
        <v>0</v>
      </c>
      <c r="AO9" s="59">
        <v>0</v>
      </c>
      <c r="AP9" s="64">
        <v>0</v>
      </c>
      <c r="AQ9" s="65">
        <v>0</v>
      </c>
      <c r="AR9" s="65">
        <v>0</v>
      </c>
      <c r="AS9" s="64">
        <v>0</v>
      </c>
      <c r="AT9" s="67">
        <v>0</v>
      </c>
      <c r="AU9" s="68">
        <v>0</v>
      </c>
      <c r="AV9" s="55"/>
    </row>
    <row r="10" spans="1:48" s="32" customFormat="1" ht="15" hidden="1" customHeight="1">
      <c r="A10" s="56">
        <v>4</v>
      </c>
      <c r="B10" s="57" t="s">
        <v>315</v>
      </c>
      <c r="C10" s="58">
        <v>0</v>
      </c>
      <c r="D10" s="59">
        <v>5027.4842601302034</v>
      </c>
      <c r="E10" s="59">
        <v>0</v>
      </c>
      <c r="F10" s="58">
        <v>0</v>
      </c>
      <c r="G10" s="59">
        <v>666.66851990284442</v>
      </c>
      <c r="H10" s="59">
        <v>0</v>
      </c>
      <c r="I10" s="58">
        <v>0</v>
      </c>
      <c r="J10" s="59">
        <v>181.8186872462303</v>
      </c>
      <c r="K10" s="59">
        <v>0</v>
      </c>
      <c r="L10" s="58">
        <v>0</v>
      </c>
      <c r="M10" s="59">
        <v>4545.4671811557573</v>
      </c>
      <c r="N10" s="59">
        <v>0</v>
      </c>
      <c r="O10" s="58">
        <v>0</v>
      </c>
      <c r="P10" s="59">
        <v>1818.186872462303</v>
      </c>
      <c r="Q10" s="59">
        <v>0</v>
      </c>
      <c r="R10" s="60">
        <v>0</v>
      </c>
      <c r="S10" s="59">
        <v>0</v>
      </c>
      <c r="T10" s="59">
        <v>0</v>
      </c>
      <c r="U10" s="61">
        <v>0</v>
      </c>
      <c r="V10" s="60">
        <v>0</v>
      </c>
      <c r="W10" s="59">
        <v>0</v>
      </c>
      <c r="X10" s="60">
        <v>0</v>
      </c>
      <c r="Y10" s="59">
        <v>0</v>
      </c>
      <c r="Z10" s="60">
        <v>0</v>
      </c>
      <c r="AA10" s="59">
        <v>0</v>
      </c>
      <c r="AB10" s="59">
        <v>0</v>
      </c>
      <c r="AC10" s="60">
        <v>0</v>
      </c>
      <c r="AD10" s="62">
        <v>0</v>
      </c>
      <c r="AE10" s="63">
        <v>8112</v>
      </c>
      <c r="AF10" s="64">
        <v>0</v>
      </c>
      <c r="AG10" s="58">
        <v>0</v>
      </c>
      <c r="AH10" s="63">
        <v>0</v>
      </c>
      <c r="AI10" s="58">
        <v>0</v>
      </c>
      <c r="AJ10" s="65">
        <v>0</v>
      </c>
      <c r="AK10" s="66">
        <v>0</v>
      </c>
      <c r="AL10" s="64">
        <v>0</v>
      </c>
      <c r="AM10" s="65">
        <v>0</v>
      </c>
      <c r="AN10" s="64">
        <v>0</v>
      </c>
      <c r="AO10" s="59">
        <v>0</v>
      </c>
      <c r="AP10" s="64">
        <v>0</v>
      </c>
      <c r="AQ10" s="65">
        <v>0</v>
      </c>
      <c r="AR10" s="65">
        <v>0</v>
      </c>
      <c r="AS10" s="64">
        <v>0</v>
      </c>
      <c r="AT10" s="67">
        <v>0</v>
      </c>
      <c r="AU10" s="68">
        <v>0</v>
      </c>
      <c r="AV10" s="55"/>
    </row>
    <row r="11" spans="1:48" s="32" customFormat="1" ht="15" hidden="1" customHeight="1">
      <c r="A11" s="69">
        <v>5</v>
      </c>
      <c r="B11" s="70" t="s">
        <v>316</v>
      </c>
      <c r="C11" s="71">
        <v>0</v>
      </c>
      <c r="D11" s="72">
        <v>5210.6732241955169</v>
      </c>
      <c r="E11" s="72">
        <v>0</v>
      </c>
      <c r="F11" s="71">
        <v>0</v>
      </c>
      <c r="G11" s="72">
        <v>705.61709907084344</v>
      </c>
      <c r="H11" s="72">
        <v>0</v>
      </c>
      <c r="I11" s="71">
        <v>0</v>
      </c>
      <c r="J11" s="72">
        <v>192.44102701932096</v>
      </c>
      <c r="K11" s="72">
        <v>0</v>
      </c>
      <c r="L11" s="71">
        <v>0</v>
      </c>
      <c r="M11" s="72">
        <v>4811.0256754830243</v>
      </c>
      <c r="N11" s="72">
        <v>0</v>
      </c>
      <c r="O11" s="71">
        <v>0</v>
      </c>
      <c r="P11" s="72">
        <v>1924.4102701932097</v>
      </c>
      <c r="Q11" s="72">
        <v>0</v>
      </c>
      <c r="R11" s="73">
        <v>0</v>
      </c>
      <c r="S11" s="72">
        <v>0</v>
      </c>
      <c r="T11" s="72">
        <v>0</v>
      </c>
      <c r="U11" s="74">
        <v>0</v>
      </c>
      <c r="V11" s="73">
        <v>0</v>
      </c>
      <c r="W11" s="72">
        <v>0</v>
      </c>
      <c r="X11" s="73">
        <v>0</v>
      </c>
      <c r="Y11" s="72">
        <v>0</v>
      </c>
      <c r="Z11" s="73">
        <v>0</v>
      </c>
      <c r="AA11" s="75">
        <v>0</v>
      </c>
      <c r="AB11" s="72">
        <v>0</v>
      </c>
      <c r="AC11" s="76">
        <v>0</v>
      </c>
      <c r="AD11" s="76">
        <v>0</v>
      </c>
      <c r="AE11" s="77">
        <v>3383</v>
      </c>
      <c r="AF11" s="78">
        <v>0</v>
      </c>
      <c r="AG11" s="71">
        <v>0</v>
      </c>
      <c r="AH11" s="77">
        <v>0</v>
      </c>
      <c r="AI11" s="71">
        <v>0</v>
      </c>
      <c r="AJ11" s="79">
        <v>0</v>
      </c>
      <c r="AK11" s="80">
        <v>0</v>
      </c>
      <c r="AL11" s="78">
        <v>0</v>
      </c>
      <c r="AM11" s="79">
        <v>0</v>
      </c>
      <c r="AN11" s="78">
        <v>0</v>
      </c>
      <c r="AO11" s="72">
        <v>0</v>
      </c>
      <c r="AP11" s="78">
        <v>0</v>
      </c>
      <c r="AQ11" s="79">
        <v>0</v>
      </c>
      <c r="AR11" s="79">
        <v>0</v>
      </c>
      <c r="AS11" s="78">
        <v>0</v>
      </c>
      <c r="AT11" s="81">
        <v>0</v>
      </c>
      <c r="AU11" s="82">
        <v>0</v>
      </c>
      <c r="AV11" s="55"/>
    </row>
    <row r="12" spans="1:48" s="32" customFormat="1" ht="15" hidden="1" customHeight="1">
      <c r="A12" s="42">
        <v>6</v>
      </c>
      <c r="B12" s="43" t="s">
        <v>317</v>
      </c>
      <c r="C12" s="44">
        <v>0</v>
      </c>
      <c r="D12" s="45">
        <v>4687.0190190195153</v>
      </c>
      <c r="E12" s="45">
        <v>0</v>
      </c>
      <c r="F12" s="44">
        <v>0</v>
      </c>
      <c r="G12" s="45">
        <v>641.32774649739008</v>
      </c>
      <c r="H12" s="45">
        <v>0</v>
      </c>
      <c r="I12" s="44">
        <v>0</v>
      </c>
      <c r="J12" s="45">
        <v>174.90756722656093</v>
      </c>
      <c r="K12" s="45">
        <v>0</v>
      </c>
      <c r="L12" s="44">
        <v>0</v>
      </c>
      <c r="M12" s="45">
        <v>4372.6891806640233</v>
      </c>
      <c r="N12" s="45">
        <v>0</v>
      </c>
      <c r="O12" s="44">
        <v>0</v>
      </c>
      <c r="P12" s="45">
        <v>1749.0756722656097</v>
      </c>
      <c r="Q12" s="45">
        <v>0</v>
      </c>
      <c r="R12" s="46">
        <v>0</v>
      </c>
      <c r="S12" s="45">
        <v>0</v>
      </c>
      <c r="T12" s="45">
        <v>0</v>
      </c>
      <c r="U12" s="47">
        <v>0</v>
      </c>
      <c r="V12" s="46">
        <v>0</v>
      </c>
      <c r="W12" s="45">
        <v>0</v>
      </c>
      <c r="X12" s="46">
        <v>0</v>
      </c>
      <c r="Y12" s="45">
        <v>0</v>
      </c>
      <c r="Z12" s="46">
        <v>0</v>
      </c>
      <c r="AA12" s="45">
        <v>0</v>
      </c>
      <c r="AB12" s="45">
        <v>0</v>
      </c>
      <c r="AC12" s="46">
        <v>0</v>
      </c>
      <c r="AD12" s="48">
        <v>0</v>
      </c>
      <c r="AE12" s="49">
        <v>7514</v>
      </c>
      <c r="AF12" s="50">
        <v>0</v>
      </c>
      <c r="AG12" s="44">
        <v>0</v>
      </c>
      <c r="AH12" s="49">
        <v>0</v>
      </c>
      <c r="AI12" s="44">
        <v>0</v>
      </c>
      <c r="AJ12" s="51">
        <v>0</v>
      </c>
      <c r="AK12" s="52">
        <v>0</v>
      </c>
      <c r="AL12" s="50">
        <v>0</v>
      </c>
      <c r="AM12" s="51">
        <v>0</v>
      </c>
      <c r="AN12" s="50">
        <v>0</v>
      </c>
      <c r="AO12" s="45">
        <v>0</v>
      </c>
      <c r="AP12" s="50">
        <v>0</v>
      </c>
      <c r="AQ12" s="51">
        <v>0</v>
      </c>
      <c r="AR12" s="51">
        <v>0</v>
      </c>
      <c r="AS12" s="50">
        <v>0</v>
      </c>
      <c r="AT12" s="53">
        <v>0</v>
      </c>
      <c r="AU12" s="54">
        <v>0</v>
      </c>
      <c r="AV12" s="55"/>
    </row>
    <row r="13" spans="1:48" s="32" customFormat="1" ht="15" hidden="1" customHeight="1">
      <c r="A13" s="56">
        <v>7</v>
      </c>
      <c r="B13" s="57" t="s">
        <v>318</v>
      </c>
      <c r="C13" s="58">
        <v>0</v>
      </c>
      <c r="D13" s="59">
        <v>3000.9328680251483</v>
      </c>
      <c r="E13" s="59">
        <v>0</v>
      </c>
      <c r="F13" s="58">
        <v>0</v>
      </c>
      <c r="G13" s="59">
        <v>413.51205486279667</v>
      </c>
      <c r="H13" s="59">
        <v>0</v>
      </c>
      <c r="I13" s="58">
        <v>0</v>
      </c>
      <c r="J13" s="59">
        <v>112.7760149625809</v>
      </c>
      <c r="K13" s="59">
        <v>0</v>
      </c>
      <c r="L13" s="58">
        <v>0</v>
      </c>
      <c r="M13" s="59">
        <v>2819.4003740645226</v>
      </c>
      <c r="N13" s="59">
        <v>0</v>
      </c>
      <c r="O13" s="58">
        <v>0</v>
      </c>
      <c r="P13" s="59">
        <v>1127.7601496258089</v>
      </c>
      <c r="Q13" s="59">
        <v>0</v>
      </c>
      <c r="R13" s="60">
        <v>0</v>
      </c>
      <c r="S13" s="59">
        <v>0</v>
      </c>
      <c r="T13" s="59">
        <v>0</v>
      </c>
      <c r="U13" s="61">
        <v>0</v>
      </c>
      <c r="V13" s="60">
        <v>0</v>
      </c>
      <c r="W13" s="59">
        <v>0</v>
      </c>
      <c r="X13" s="60">
        <v>0</v>
      </c>
      <c r="Y13" s="59">
        <v>0</v>
      </c>
      <c r="Z13" s="60">
        <v>0</v>
      </c>
      <c r="AA13" s="59">
        <v>0</v>
      </c>
      <c r="AB13" s="59">
        <v>0</v>
      </c>
      <c r="AC13" s="60">
        <v>0</v>
      </c>
      <c r="AD13" s="62">
        <v>0</v>
      </c>
      <c r="AE13" s="63">
        <v>19816</v>
      </c>
      <c r="AF13" s="64">
        <v>0</v>
      </c>
      <c r="AG13" s="58">
        <v>0</v>
      </c>
      <c r="AH13" s="63">
        <v>0</v>
      </c>
      <c r="AI13" s="58">
        <v>0</v>
      </c>
      <c r="AJ13" s="65">
        <v>0</v>
      </c>
      <c r="AK13" s="66">
        <v>0</v>
      </c>
      <c r="AL13" s="64">
        <v>0</v>
      </c>
      <c r="AM13" s="65">
        <v>0</v>
      </c>
      <c r="AN13" s="64">
        <v>0</v>
      </c>
      <c r="AO13" s="59">
        <v>0</v>
      </c>
      <c r="AP13" s="64">
        <v>0</v>
      </c>
      <c r="AQ13" s="65">
        <v>0</v>
      </c>
      <c r="AR13" s="65">
        <v>0</v>
      </c>
      <c r="AS13" s="64">
        <v>0</v>
      </c>
      <c r="AT13" s="67">
        <v>0</v>
      </c>
      <c r="AU13" s="68">
        <v>0</v>
      </c>
      <c r="AV13" s="55"/>
    </row>
    <row r="14" spans="1:48" s="32" customFormat="1" ht="15" hidden="1" customHeight="1">
      <c r="A14" s="56">
        <v>8</v>
      </c>
      <c r="B14" s="57" t="s">
        <v>319</v>
      </c>
      <c r="C14" s="58">
        <v>0</v>
      </c>
      <c r="D14" s="59">
        <v>4813.9097642451916</v>
      </c>
      <c r="E14" s="59">
        <v>0</v>
      </c>
      <c r="F14" s="58">
        <v>0</v>
      </c>
      <c r="G14" s="59">
        <v>637.94212576552115</v>
      </c>
      <c r="H14" s="59">
        <v>0</v>
      </c>
      <c r="I14" s="58">
        <v>0</v>
      </c>
      <c r="J14" s="59">
        <v>173.98421611786941</v>
      </c>
      <c r="K14" s="59">
        <v>0</v>
      </c>
      <c r="L14" s="58">
        <v>0</v>
      </c>
      <c r="M14" s="59">
        <v>4349.605402946735</v>
      </c>
      <c r="N14" s="59">
        <v>0</v>
      </c>
      <c r="O14" s="58">
        <v>0</v>
      </c>
      <c r="P14" s="59">
        <v>1739.8421611786939</v>
      </c>
      <c r="Q14" s="59">
        <v>0</v>
      </c>
      <c r="R14" s="60">
        <v>0</v>
      </c>
      <c r="S14" s="59">
        <v>0</v>
      </c>
      <c r="T14" s="59">
        <v>0</v>
      </c>
      <c r="U14" s="61">
        <v>0</v>
      </c>
      <c r="V14" s="60">
        <v>0</v>
      </c>
      <c r="W14" s="59">
        <v>0</v>
      </c>
      <c r="X14" s="60">
        <v>0</v>
      </c>
      <c r="Y14" s="59">
        <v>0</v>
      </c>
      <c r="Z14" s="60">
        <v>0</v>
      </c>
      <c r="AA14" s="59">
        <v>0</v>
      </c>
      <c r="AB14" s="59">
        <v>0</v>
      </c>
      <c r="AC14" s="60">
        <v>0</v>
      </c>
      <c r="AD14" s="62">
        <v>0</v>
      </c>
      <c r="AE14" s="63">
        <v>6653</v>
      </c>
      <c r="AF14" s="64">
        <v>0</v>
      </c>
      <c r="AG14" s="58">
        <v>0</v>
      </c>
      <c r="AH14" s="63">
        <v>0</v>
      </c>
      <c r="AI14" s="58">
        <v>0</v>
      </c>
      <c r="AJ14" s="65">
        <v>0</v>
      </c>
      <c r="AK14" s="66">
        <v>0</v>
      </c>
      <c r="AL14" s="64">
        <v>0</v>
      </c>
      <c r="AM14" s="65">
        <v>0</v>
      </c>
      <c r="AN14" s="64">
        <v>0</v>
      </c>
      <c r="AO14" s="59">
        <v>0</v>
      </c>
      <c r="AP14" s="64">
        <v>0</v>
      </c>
      <c r="AQ14" s="65">
        <v>0</v>
      </c>
      <c r="AR14" s="65">
        <v>0</v>
      </c>
      <c r="AS14" s="64">
        <v>0</v>
      </c>
      <c r="AT14" s="67">
        <v>0</v>
      </c>
      <c r="AU14" s="68">
        <v>0</v>
      </c>
      <c r="AV14" s="55"/>
    </row>
    <row r="15" spans="1:48" s="32" customFormat="1" ht="15" hidden="1" customHeight="1">
      <c r="A15" s="56">
        <v>9</v>
      </c>
      <c r="B15" s="57" t="s">
        <v>320</v>
      </c>
      <c r="C15" s="58">
        <v>0</v>
      </c>
      <c r="D15" s="59">
        <v>4302.3952650316323</v>
      </c>
      <c r="E15" s="59">
        <v>0</v>
      </c>
      <c r="F15" s="58">
        <v>0</v>
      </c>
      <c r="G15" s="59">
        <v>574.46892980088433</v>
      </c>
      <c r="H15" s="59">
        <v>0</v>
      </c>
      <c r="I15" s="58">
        <v>0</v>
      </c>
      <c r="J15" s="59">
        <v>156.67334449115023</v>
      </c>
      <c r="K15" s="59">
        <v>0</v>
      </c>
      <c r="L15" s="58">
        <v>0</v>
      </c>
      <c r="M15" s="59">
        <v>3916.8336122787559</v>
      </c>
      <c r="N15" s="59">
        <v>0</v>
      </c>
      <c r="O15" s="58">
        <v>0</v>
      </c>
      <c r="P15" s="59">
        <v>1566.7334449115021</v>
      </c>
      <c r="Q15" s="59">
        <v>0</v>
      </c>
      <c r="R15" s="60">
        <v>0</v>
      </c>
      <c r="S15" s="59">
        <v>0</v>
      </c>
      <c r="T15" s="59">
        <v>0</v>
      </c>
      <c r="U15" s="61">
        <v>0</v>
      </c>
      <c r="V15" s="60">
        <v>0</v>
      </c>
      <c r="W15" s="59">
        <v>0</v>
      </c>
      <c r="X15" s="60">
        <v>0</v>
      </c>
      <c r="Y15" s="59">
        <v>0</v>
      </c>
      <c r="Z15" s="60">
        <v>0</v>
      </c>
      <c r="AA15" s="59">
        <v>0</v>
      </c>
      <c r="AB15" s="59">
        <v>0</v>
      </c>
      <c r="AC15" s="60">
        <v>0</v>
      </c>
      <c r="AD15" s="62">
        <v>0</v>
      </c>
      <c r="AE15" s="63">
        <v>7955</v>
      </c>
      <c r="AF15" s="64">
        <v>0</v>
      </c>
      <c r="AG15" s="58">
        <v>0</v>
      </c>
      <c r="AH15" s="63">
        <v>0</v>
      </c>
      <c r="AI15" s="58">
        <v>0</v>
      </c>
      <c r="AJ15" s="65">
        <v>0</v>
      </c>
      <c r="AK15" s="66">
        <v>0</v>
      </c>
      <c r="AL15" s="64">
        <v>0</v>
      </c>
      <c r="AM15" s="65">
        <v>0</v>
      </c>
      <c r="AN15" s="64">
        <v>0</v>
      </c>
      <c r="AO15" s="59">
        <v>0</v>
      </c>
      <c r="AP15" s="64">
        <v>0</v>
      </c>
      <c r="AQ15" s="65">
        <v>0</v>
      </c>
      <c r="AR15" s="65">
        <v>0</v>
      </c>
      <c r="AS15" s="64">
        <v>0</v>
      </c>
      <c r="AT15" s="67">
        <v>0</v>
      </c>
      <c r="AU15" s="68">
        <v>0</v>
      </c>
      <c r="AV15" s="55"/>
    </row>
    <row r="16" spans="1:48" s="32" customFormat="1" ht="15" hidden="1" customHeight="1">
      <c r="A16" s="69">
        <v>10</v>
      </c>
      <c r="B16" s="70" t="s">
        <v>321</v>
      </c>
      <c r="C16" s="71">
        <v>0</v>
      </c>
      <c r="D16" s="72">
        <v>3557.9104540130706</v>
      </c>
      <c r="E16" s="72">
        <v>0</v>
      </c>
      <c r="F16" s="71">
        <v>0</v>
      </c>
      <c r="G16" s="72">
        <v>499.72067690672515</v>
      </c>
      <c r="H16" s="72">
        <v>0</v>
      </c>
      <c r="I16" s="71">
        <v>0</v>
      </c>
      <c r="J16" s="72">
        <v>136.28745733819778</v>
      </c>
      <c r="K16" s="72">
        <v>0</v>
      </c>
      <c r="L16" s="71">
        <v>0</v>
      </c>
      <c r="M16" s="72">
        <v>3407.1864334549437</v>
      </c>
      <c r="N16" s="72">
        <v>0</v>
      </c>
      <c r="O16" s="71">
        <v>0</v>
      </c>
      <c r="P16" s="72">
        <v>1362.8745733819776</v>
      </c>
      <c r="Q16" s="72">
        <v>0</v>
      </c>
      <c r="R16" s="73">
        <v>0</v>
      </c>
      <c r="S16" s="72">
        <v>0</v>
      </c>
      <c r="T16" s="72">
        <v>0</v>
      </c>
      <c r="U16" s="74">
        <v>0</v>
      </c>
      <c r="V16" s="73">
        <v>0</v>
      </c>
      <c r="W16" s="72">
        <v>0</v>
      </c>
      <c r="X16" s="73">
        <v>0</v>
      </c>
      <c r="Y16" s="72">
        <v>0</v>
      </c>
      <c r="Z16" s="73">
        <v>0</v>
      </c>
      <c r="AA16" s="75">
        <v>0</v>
      </c>
      <c r="AB16" s="72">
        <v>0</v>
      </c>
      <c r="AC16" s="76">
        <v>0</v>
      </c>
      <c r="AD16" s="76">
        <v>0</v>
      </c>
      <c r="AE16" s="77">
        <v>8599</v>
      </c>
      <c r="AF16" s="78">
        <v>0</v>
      </c>
      <c r="AG16" s="71">
        <v>0</v>
      </c>
      <c r="AH16" s="77">
        <v>0</v>
      </c>
      <c r="AI16" s="71">
        <v>0</v>
      </c>
      <c r="AJ16" s="79">
        <v>0</v>
      </c>
      <c r="AK16" s="80">
        <v>0</v>
      </c>
      <c r="AL16" s="78">
        <v>0</v>
      </c>
      <c r="AM16" s="79">
        <v>0</v>
      </c>
      <c r="AN16" s="78">
        <v>0</v>
      </c>
      <c r="AO16" s="72">
        <v>0</v>
      </c>
      <c r="AP16" s="78">
        <v>0</v>
      </c>
      <c r="AQ16" s="79">
        <v>0</v>
      </c>
      <c r="AR16" s="79">
        <v>0</v>
      </c>
      <c r="AS16" s="78">
        <v>0</v>
      </c>
      <c r="AT16" s="81">
        <v>0</v>
      </c>
      <c r="AU16" s="82">
        <v>0</v>
      </c>
      <c r="AV16" s="55"/>
    </row>
    <row r="17" spans="1:48" s="32" customFormat="1" ht="15" hidden="1" customHeight="1">
      <c r="A17" s="42">
        <v>11</v>
      </c>
      <c r="B17" s="43" t="s">
        <v>322</v>
      </c>
      <c r="C17" s="44">
        <v>0</v>
      </c>
      <c r="D17" s="45">
        <v>5848.2497676470148</v>
      </c>
      <c r="E17" s="45">
        <v>0</v>
      </c>
      <c r="F17" s="44">
        <v>0</v>
      </c>
      <c r="G17" s="45">
        <v>731.12315772054706</v>
      </c>
      <c r="H17" s="45">
        <v>0</v>
      </c>
      <c r="I17" s="44">
        <v>0</v>
      </c>
      <c r="J17" s="45">
        <v>199.3972248328765</v>
      </c>
      <c r="K17" s="45">
        <v>0</v>
      </c>
      <c r="L17" s="44">
        <v>0</v>
      </c>
      <c r="M17" s="45">
        <v>4984.9306208219123</v>
      </c>
      <c r="N17" s="45">
        <v>0</v>
      </c>
      <c r="O17" s="44">
        <v>0</v>
      </c>
      <c r="P17" s="45">
        <v>1993.9722483287651</v>
      </c>
      <c r="Q17" s="45">
        <v>0</v>
      </c>
      <c r="R17" s="46">
        <v>0</v>
      </c>
      <c r="S17" s="45">
        <v>0</v>
      </c>
      <c r="T17" s="45">
        <v>0</v>
      </c>
      <c r="U17" s="47">
        <v>0</v>
      </c>
      <c r="V17" s="46">
        <v>0</v>
      </c>
      <c r="W17" s="45">
        <v>0</v>
      </c>
      <c r="X17" s="46">
        <v>0</v>
      </c>
      <c r="Y17" s="45">
        <v>0</v>
      </c>
      <c r="Z17" s="46">
        <v>0</v>
      </c>
      <c r="AA17" s="45">
        <v>0</v>
      </c>
      <c r="AB17" s="45">
        <v>0</v>
      </c>
      <c r="AC17" s="46">
        <v>0</v>
      </c>
      <c r="AD17" s="48">
        <v>0</v>
      </c>
      <c r="AE17" s="49">
        <v>4917</v>
      </c>
      <c r="AF17" s="50">
        <v>0</v>
      </c>
      <c r="AG17" s="44">
        <v>0</v>
      </c>
      <c r="AH17" s="49">
        <v>0</v>
      </c>
      <c r="AI17" s="44">
        <v>0</v>
      </c>
      <c r="AJ17" s="51">
        <v>0</v>
      </c>
      <c r="AK17" s="52">
        <v>0</v>
      </c>
      <c r="AL17" s="50">
        <v>0</v>
      </c>
      <c r="AM17" s="51">
        <v>0</v>
      </c>
      <c r="AN17" s="50">
        <v>0</v>
      </c>
      <c r="AO17" s="45">
        <v>0</v>
      </c>
      <c r="AP17" s="50">
        <v>0</v>
      </c>
      <c r="AQ17" s="51">
        <v>0</v>
      </c>
      <c r="AR17" s="51">
        <v>0</v>
      </c>
      <c r="AS17" s="50">
        <v>0</v>
      </c>
      <c r="AT17" s="53">
        <v>0</v>
      </c>
      <c r="AU17" s="54">
        <v>0</v>
      </c>
      <c r="AV17" s="55"/>
    </row>
    <row r="18" spans="1:48" s="32" customFormat="1" ht="15" hidden="1" customHeight="1">
      <c r="A18" s="56">
        <v>12</v>
      </c>
      <c r="B18" s="57" t="s">
        <v>323</v>
      </c>
      <c r="C18" s="58">
        <v>0</v>
      </c>
      <c r="D18" s="59">
        <v>2240.4731789030038</v>
      </c>
      <c r="E18" s="59">
        <v>0</v>
      </c>
      <c r="F18" s="58">
        <v>0</v>
      </c>
      <c r="G18" s="59">
        <v>220.8250342423818</v>
      </c>
      <c r="H18" s="59">
        <v>0</v>
      </c>
      <c r="I18" s="58">
        <v>0</v>
      </c>
      <c r="J18" s="59">
        <v>60.225009338831406</v>
      </c>
      <c r="K18" s="59">
        <v>0</v>
      </c>
      <c r="L18" s="58">
        <v>0</v>
      </c>
      <c r="M18" s="59">
        <v>1505.6252334707854</v>
      </c>
      <c r="N18" s="59">
        <v>0</v>
      </c>
      <c r="O18" s="58">
        <v>0</v>
      </c>
      <c r="P18" s="59">
        <v>602.25009338831399</v>
      </c>
      <c r="Q18" s="59">
        <v>0</v>
      </c>
      <c r="R18" s="60">
        <v>0</v>
      </c>
      <c r="S18" s="59">
        <v>0</v>
      </c>
      <c r="T18" s="59">
        <v>0</v>
      </c>
      <c r="U18" s="61">
        <v>0</v>
      </c>
      <c r="V18" s="60">
        <v>0</v>
      </c>
      <c r="W18" s="59">
        <v>0</v>
      </c>
      <c r="X18" s="60">
        <v>0</v>
      </c>
      <c r="Y18" s="59">
        <v>0</v>
      </c>
      <c r="Z18" s="60">
        <v>0</v>
      </c>
      <c r="AA18" s="59">
        <v>0</v>
      </c>
      <c r="AB18" s="59">
        <v>0</v>
      </c>
      <c r="AC18" s="60">
        <v>0</v>
      </c>
      <c r="AD18" s="62">
        <v>0</v>
      </c>
      <c r="AE18" s="63">
        <v>18629</v>
      </c>
      <c r="AF18" s="64">
        <v>0</v>
      </c>
      <c r="AG18" s="58">
        <v>0</v>
      </c>
      <c r="AH18" s="63">
        <v>0</v>
      </c>
      <c r="AI18" s="58">
        <v>0</v>
      </c>
      <c r="AJ18" s="65">
        <v>0</v>
      </c>
      <c r="AK18" s="66">
        <v>0</v>
      </c>
      <c r="AL18" s="64">
        <v>0</v>
      </c>
      <c r="AM18" s="65">
        <v>0</v>
      </c>
      <c r="AN18" s="64">
        <v>0</v>
      </c>
      <c r="AO18" s="59">
        <v>0</v>
      </c>
      <c r="AP18" s="64">
        <v>0</v>
      </c>
      <c r="AQ18" s="65">
        <v>0</v>
      </c>
      <c r="AR18" s="65">
        <v>0</v>
      </c>
      <c r="AS18" s="64">
        <v>0</v>
      </c>
      <c r="AT18" s="67">
        <v>0</v>
      </c>
      <c r="AU18" s="68">
        <v>0</v>
      </c>
      <c r="AV18" s="55"/>
    </row>
    <row r="19" spans="1:48" s="32" customFormat="1" ht="15" hidden="1" customHeight="1">
      <c r="A19" s="56">
        <v>13</v>
      </c>
      <c r="B19" s="57" t="s">
        <v>324</v>
      </c>
      <c r="C19" s="58">
        <v>0</v>
      </c>
      <c r="D19" s="59">
        <v>5476.9220907671961</v>
      </c>
      <c r="E19" s="59">
        <v>0</v>
      </c>
      <c r="F19" s="58">
        <v>0</v>
      </c>
      <c r="G19" s="59">
        <v>697.19749073801358</v>
      </c>
      <c r="H19" s="59">
        <v>0</v>
      </c>
      <c r="I19" s="58">
        <v>0</v>
      </c>
      <c r="J19" s="59">
        <v>190.14477020127646</v>
      </c>
      <c r="K19" s="59">
        <v>0</v>
      </c>
      <c r="L19" s="58">
        <v>0</v>
      </c>
      <c r="M19" s="59">
        <v>4753.619255031912</v>
      </c>
      <c r="N19" s="59">
        <v>0</v>
      </c>
      <c r="O19" s="58">
        <v>0</v>
      </c>
      <c r="P19" s="59">
        <v>1901.4477020127645</v>
      </c>
      <c r="Q19" s="59">
        <v>0</v>
      </c>
      <c r="R19" s="60">
        <v>0</v>
      </c>
      <c r="S19" s="59">
        <v>0</v>
      </c>
      <c r="T19" s="59">
        <v>0</v>
      </c>
      <c r="U19" s="61">
        <v>0</v>
      </c>
      <c r="V19" s="60">
        <v>0</v>
      </c>
      <c r="W19" s="59">
        <v>0</v>
      </c>
      <c r="X19" s="60">
        <v>0</v>
      </c>
      <c r="Y19" s="59">
        <v>0</v>
      </c>
      <c r="Z19" s="60">
        <v>0</v>
      </c>
      <c r="AA19" s="59">
        <v>0</v>
      </c>
      <c r="AB19" s="59">
        <v>0</v>
      </c>
      <c r="AC19" s="60">
        <v>0</v>
      </c>
      <c r="AD19" s="62">
        <v>0</v>
      </c>
      <c r="AE19" s="63">
        <v>4856</v>
      </c>
      <c r="AF19" s="64">
        <v>0</v>
      </c>
      <c r="AG19" s="58">
        <v>0</v>
      </c>
      <c r="AH19" s="63">
        <v>0</v>
      </c>
      <c r="AI19" s="58">
        <v>0</v>
      </c>
      <c r="AJ19" s="65">
        <v>0</v>
      </c>
      <c r="AK19" s="66">
        <v>0</v>
      </c>
      <c r="AL19" s="64">
        <v>0</v>
      </c>
      <c r="AM19" s="65">
        <v>0</v>
      </c>
      <c r="AN19" s="64">
        <v>0</v>
      </c>
      <c r="AO19" s="59">
        <v>0</v>
      </c>
      <c r="AP19" s="64">
        <v>0</v>
      </c>
      <c r="AQ19" s="65">
        <v>0</v>
      </c>
      <c r="AR19" s="65">
        <v>0</v>
      </c>
      <c r="AS19" s="64">
        <v>0</v>
      </c>
      <c r="AT19" s="67">
        <v>0</v>
      </c>
      <c r="AU19" s="68">
        <v>0</v>
      </c>
      <c r="AV19" s="55"/>
    </row>
    <row r="20" spans="1:48" s="32" customFormat="1" ht="15" hidden="1" customHeight="1">
      <c r="A20" s="56">
        <v>14</v>
      </c>
      <c r="B20" s="57" t="s">
        <v>325</v>
      </c>
      <c r="C20" s="58">
        <v>0</v>
      </c>
      <c r="D20" s="59">
        <v>5605.8818385111827</v>
      </c>
      <c r="E20" s="59">
        <v>0</v>
      </c>
      <c r="F20" s="58">
        <v>0</v>
      </c>
      <c r="G20" s="59">
        <v>690.68763239092846</v>
      </c>
      <c r="H20" s="59">
        <v>0</v>
      </c>
      <c r="I20" s="58">
        <v>0</v>
      </c>
      <c r="J20" s="59">
        <v>188.36935428843506</v>
      </c>
      <c r="K20" s="59">
        <v>0</v>
      </c>
      <c r="L20" s="58">
        <v>0</v>
      </c>
      <c r="M20" s="59">
        <v>4709.2338572108756</v>
      </c>
      <c r="N20" s="59">
        <v>0</v>
      </c>
      <c r="O20" s="58">
        <v>0</v>
      </c>
      <c r="P20" s="59">
        <v>1883.6935428843508</v>
      </c>
      <c r="Q20" s="59">
        <v>0</v>
      </c>
      <c r="R20" s="60">
        <v>0</v>
      </c>
      <c r="S20" s="59">
        <v>0</v>
      </c>
      <c r="T20" s="59">
        <v>0</v>
      </c>
      <c r="U20" s="61">
        <v>0</v>
      </c>
      <c r="V20" s="60">
        <v>0</v>
      </c>
      <c r="W20" s="59">
        <v>0</v>
      </c>
      <c r="X20" s="60">
        <v>0</v>
      </c>
      <c r="Y20" s="59">
        <v>0</v>
      </c>
      <c r="Z20" s="60">
        <v>0</v>
      </c>
      <c r="AA20" s="59">
        <v>0</v>
      </c>
      <c r="AB20" s="59">
        <v>0</v>
      </c>
      <c r="AC20" s="60">
        <v>0</v>
      </c>
      <c r="AD20" s="62">
        <v>0</v>
      </c>
      <c r="AE20" s="63">
        <v>4460</v>
      </c>
      <c r="AF20" s="64">
        <v>0</v>
      </c>
      <c r="AG20" s="58">
        <v>0</v>
      </c>
      <c r="AH20" s="63">
        <v>0</v>
      </c>
      <c r="AI20" s="58">
        <v>0</v>
      </c>
      <c r="AJ20" s="65">
        <v>0</v>
      </c>
      <c r="AK20" s="66">
        <v>0</v>
      </c>
      <c r="AL20" s="64">
        <v>0</v>
      </c>
      <c r="AM20" s="65">
        <v>0</v>
      </c>
      <c r="AN20" s="64">
        <v>0</v>
      </c>
      <c r="AO20" s="59">
        <v>0</v>
      </c>
      <c r="AP20" s="64">
        <v>0</v>
      </c>
      <c r="AQ20" s="65">
        <v>0</v>
      </c>
      <c r="AR20" s="65">
        <v>0</v>
      </c>
      <c r="AS20" s="64">
        <v>0</v>
      </c>
      <c r="AT20" s="67">
        <v>0</v>
      </c>
      <c r="AU20" s="68">
        <v>0</v>
      </c>
      <c r="AV20" s="55"/>
    </row>
    <row r="21" spans="1:48" s="32" customFormat="1" ht="15" hidden="1" customHeight="1">
      <c r="A21" s="69">
        <v>15</v>
      </c>
      <c r="B21" s="70" t="s">
        <v>326</v>
      </c>
      <c r="C21" s="71">
        <v>0</v>
      </c>
      <c r="D21" s="72">
        <v>5404.5599770167673</v>
      </c>
      <c r="E21" s="72">
        <v>0</v>
      </c>
      <c r="F21" s="71">
        <v>0</v>
      </c>
      <c r="G21" s="72">
        <v>723.08719494368893</v>
      </c>
      <c r="H21" s="72">
        <v>0</v>
      </c>
      <c r="I21" s="71">
        <v>0</v>
      </c>
      <c r="J21" s="72">
        <v>197.20559862100606</v>
      </c>
      <c r="K21" s="72">
        <v>0</v>
      </c>
      <c r="L21" s="71">
        <v>0</v>
      </c>
      <c r="M21" s="72">
        <v>4930.1399655251516</v>
      </c>
      <c r="N21" s="72">
        <v>0</v>
      </c>
      <c r="O21" s="71">
        <v>0</v>
      </c>
      <c r="P21" s="72">
        <v>1972.0559862100604</v>
      </c>
      <c r="Q21" s="72">
        <v>0</v>
      </c>
      <c r="R21" s="73">
        <v>0</v>
      </c>
      <c r="S21" s="72">
        <v>0</v>
      </c>
      <c r="T21" s="72">
        <v>0</v>
      </c>
      <c r="U21" s="74">
        <v>0</v>
      </c>
      <c r="V21" s="73">
        <v>0</v>
      </c>
      <c r="W21" s="72">
        <v>0</v>
      </c>
      <c r="X21" s="73">
        <v>0</v>
      </c>
      <c r="Y21" s="72">
        <v>0</v>
      </c>
      <c r="Z21" s="73">
        <v>0</v>
      </c>
      <c r="AA21" s="75">
        <v>0</v>
      </c>
      <c r="AB21" s="72">
        <v>0</v>
      </c>
      <c r="AC21" s="76">
        <v>0</v>
      </c>
      <c r="AD21" s="76">
        <v>0</v>
      </c>
      <c r="AE21" s="77">
        <v>4372</v>
      </c>
      <c r="AF21" s="78">
        <v>0</v>
      </c>
      <c r="AG21" s="71">
        <v>0</v>
      </c>
      <c r="AH21" s="77">
        <v>0</v>
      </c>
      <c r="AI21" s="71">
        <v>0</v>
      </c>
      <c r="AJ21" s="79">
        <v>0</v>
      </c>
      <c r="AK21" s="80">
        <v>0</v>
      </c>
      <c r="AL21" s="78">
        <v>0</v>
      </c>
      <c r="AM21" s="79">
        <v>0</v>
      </c>
      <c r="AN21" s="78">
        <v>0</v>
      </c>
      <c r="AO21" s="72">
        <v>0</v>
      </c>
      <c r="AP21" s="78">
        <v>0</v>
      </c>
      <c r="AQ21" s="79">
        <v>0</v>
      </c>
      <c r="AR21" s="79">
        <v>0</v>
      </c>
      <c r="AS21" s="78">
        <v>0</v>
      </c>
      <c r="AT21" s="81">
        <v>0</v>
      </c>
      <c r="AU21" s="82">
        <v>0</v>
      </c>
      <c r="AV21" s="55"/>
    </row>
    <row r="22" spans="1:48" s="32" customFormat="1" ht="15" hidden="1" customHeight="1">
      <c r="A22" s="42">
        <v>16</v>
      </c>
      <c r="B22" s="43" t="s">
        <v>327</v>
      </c>
      <c r="C22" s="44">
        <v>0</v>
      </c>
      <c r="D22" s="45">
        <v>2380.9982592757769</v>
      </c>
      <c r="E22" s="45">
        <v>0</v>
      </c>
      <c r="F22" s="44">
        <v>0</v>
      </c>
      <c r="G22" s="45">
        <v>334.58818282736581</v>
      </c>
      <c r="H22" s="45">
        <v>0</v>
      </c>
      <c r="I22" s="44">
        <v>0</v>
      </c>
      <c r="J22" s="45">
        <v>91.251322589281585</v>
      </c>
      <c r="K22" s="45">
        <v>0</v>
      </c>
      <c r="L22" s="44">
        <v>0</v>
      </c>
      <c r="M22" s="45">
        <v>2281.2830647320397</v>
      </c>
      <c r="N22" s="45">
        <v>0</v>
      </c>
      <c r="O22" s="44">
        <v>0</v>
      </c>
      <c r="P22" s="45">
        <v>912.51322589281585</v>
      </c>
      <c r="Q22" s="45">
        <v>0</v>
      </c>
      <c r="R22" s="46">
        <v>0</v>
      </c>
      <c r="S22" s="45">
        <v>0</v>
      </c>
      <c r="T22" s="45">
        <v>0</v>
      </c>
      <c r="U22" s="47">
        <v>0</v>
      </c>
      <c r="V22" s="46">
        <v>0</v>
      </c>
      <c r="W22" s="45">
        <v>0</v>
      </c>
      <c r="X22" s="46">
        <v>0</v>
      </c>
      <c r="Y22" s="45">
        <v>0</v>
      </c>
      <c r="Z22" s="46">
        <v>0</v>
      </c>
      <c r="AA22" s="45">
        <v>0</v>
      </c>
      <c r="AB22" s="45">
        <v>0</v>
      </c>
      <c r="AC22" s="46">
        <v>0</v>
      </c>
      <c r="AD22" s="48">
        <v>0</v>
      </c>
      <c r="AE22" s="49">
        <v>19284</v>
      </c>
      <c r="AF22" s="50">
        <v>0</v>
      </c>
      <c r="AG22" s="44">
        <v>0</v>
      </c>
      <c r="AH22" s="49">
        <v>0</v>
      </c>
      <c r="AI22" s="44">
        <v>0</v>
      </c>
      <c r="AJ22" s="51">
        <v>0</v>
      </c>
      <c r="AK22" s="52">
        <v>0</v>
      </c>
      <c r="AL22" s="50">
        <v>0</v>
      </c>
      <c r="AM22" s="51">
        <v>0</v>
      </c>
      <c r="AN22" s="50">
        <v>0</v>
      </c>
      <c r="AO22" s="45">
        <v>0</v>
      </c>
      <c r="AP22" s="50">
        <v>0</v>
      </c>
      <c r="AQ22" s="51">
        <v>0</v>
      </c>
      <c r="AR22" s="51">
        <v>0</v>
      </c>
      <c r="AS22" s="50">
        <v>0</v>
      </c>
      <c r="AT22" s="53">
        <v>0</v>
      </c>
      <c r="AU22" s="54">
        <v>0</v>
      </c>
      <c r="AV22" s="55"/>
    </row>
    <row r="23" spans="1:48" s="32" customFormat="1" ht="15" customHeight="1">
      <c r="A23" s="56">
        <v>17</v>
      </c>
      <c r="B23" s="57" t="s">
        <v>328</v>
      </c>
      <c r="C23" s="58">
        <v>80</v>
      </c>
      <c r="D23" s="59">
        <v>3591.3213285149432</v>
      </c>
      <c r="E23" s="59">
        <v>0</v>
      </c>
      <c r="F23">
        <f>80*0.9</f>
        <v>72</v>
      </c>
      <c r="G23" s="59">
        <v>454.44570614766269</v>
      </c>
      <c r="H23" s="59">
        <v>0</v>
      </c>
      <c r="I23" s="58">
        <v>0</v>
      </c>
      <c r="J23" s="59">
        <v>123.93973804027164</v>
      </c>
      <c r="K23" s="59">
        <v>0</v>
      </c>
      <c r="L23">
        <f>80*0.2</f>
        <v>16</v>
      </c>
      <c r="M23" s="59">
        <v>3098.4934510067915</v>
      </c>
      <c r="N23" s="59">
        <v>0</v>
      </c>
      <c r="O23" s="58">
        <v>0</v>
      </c>
      <c r="P23" s="59">
        <v>1239.3973804027164</v>
      </c>
      <c r="Q23" s="59">
        <v>0</v>
      </c>
      <c r="R23" s="60">
        <v>0</v>
      </c>
      <c r="S23" s="59">
        <v>0</v>
      </c>
      <c r="T23" s="59">
        <v>0</v>
      </c>
      <c r="U23" s="61">
        <v>0</v>
      </c>
      <c r="V23" s="60">
        <v>0</v>
      </c>
      <c r="W23" s="59">
        <v>0</v>
      </c>
      <c r="X23" s="60">
        <v>0</v>
      </c>
      <c r="Y23" s="59">
        <v>0</v>
      </c>
      <c r="Z23" s="60">
        <v>0</v>
      </c>
      <c r="AA23" s="59">
        <v>0</v>
      </c>
      <c r="AB23" s="59">
        <v>0</v>
      </c>
      <c r="AC23" s="60">
        <v>0</v>
      </c>
      <c r="AD23" s="62">
        <v>0</v>
      </c>
      <c r="AE23" s="63">
        <v>9844</v>
      </c>
      <c r="AF23" s="64">
        <v>0</v>
      </c>
      <c r="AG23" s="58">
        <v>0</v>
      </c>
      <c r="AH23" s="63">
        <v>0</v>
      </c>
      <c r="AI23" s="58">
        <v>0</v>
      </c>
      <c r="AJ23" s="65">
        <v>0</v>
      </c>
      <c r="AK23" s="66">
        <v>0</v>
      </c>
      <c r="AL23" s="64">
        <v>0</v>
      </c>
      <c r="AM23" s="65">
        <v>0</v>
      </c>
      <c r="AN23" s="64">
        <v>0</v>
      </c>
      <c r="AO23" s="59">
        <v>0</v>
      </c>
      <c r="AP23" s="64">
        <v>0</v>
      </c>
      <c r="AQ23" s="65">
        <v>0</v>
      </c>
      <c r="AR23" s="65">
        <v>0</v>
      </c>
      <c r="AS23" s="64">
        <v>0</v>
      </c>
      <c r="AT23" s="67">
        <v>0</v>
      </c>
      <c r="AU23" s="68">
        <v>0</v>
      </c>
      <c r="AV23" s="55"/>
    </row>
    <row r="24" spans="1:48">
      <c r="D24" s="84">
        <f>D23*C23</f>
        <v>287305.70628119545</v>
      </c>
      <c r="G24" s="84">
        <f>G23*F23</f>
        <v>32720.090842631715</v>
      </c>
      <c r="M24" s="84">
        <f>M23*L23</f>
        <v>49575.895216108664</v>
      </c>
      <c r="R24" s="84">
        <f>SUM(D24:Q24)</f>
        <v>369601.69233993581</v>
      </c>
      <c r="AE24" s="83">
        <f>80*AE23</f>
        <v>787520</v>
      </c>
      <c r="AF24" s="84">
        <f>SUM(R24:AE24)</f>
        <v>1157121.6923399358</v>
      </c>
    </row>
  </sheetData>
  <mergeCells count="38">
    <mergeCell ref="AP2:AP3"/>
    <mergeCell ref="AQ2:AQ3"/>
    <mergeCell ref="AR2:AR3"/>
    <mergeCell ref="AS2:AS3"/>
    <mergeCell ref="A4:B4"/>
    <mergeCell ref="AN2:AN3"/>
    <mergeCell ref="AO2:AO3"/>
    <mergeCell ref="A5:B5"/>
    <mergeCell ref="AF2:AF3"/>
    <mergeCell ref="AG2:AK2"/>
    <mergeCell ref="AL2:AL3"/>
    <mergeCell ref="AM2:AM3"/>
    <mergeCell ref="Z2:Z3"/>
    <mergeCell ref="AA2:AA3"/>
    <mergeCell ref="AB2:AB3"/>
    <mergeCell ref="AC2:AC3"/>
    <mergeCell ref="AD2:AD3"/>
    <mergeCell ref="AE2:AE3"/>
    <mergeCell ref="A1:B3"/>
    <mergeCell ref="W2:W3"/>
    <mergeCell ref="X2:X3"/>
    <mergeCell ref="Y2:Y3"/>
    <mergeCell ref="AT1:AT3"/>
    <mergeCell ref="AU1:AU3"/>
    <mergeCell ref="C2:C3"/>
    <mergeCell ref="D2:E2"/>
    <mergeCell ref="F2:H2"/>
    <mergeCell ref="I2:K2"/>
    <mergeCell ref="L2:N2"/>
    <mergeCell ref="O2:Q2"/>
    <mergeCell ref="R2:R3"/>
    <mergeCell ref="S2:U2"/>
    <mergeCell ref="C1:K1"/>
    <mergeCell ref="L1:U1"/>
    <mergeCell ref="V1:AD1"/>
    <mergeCell ref="AE1:AK1"/>
    <mergeCell ref="AL1:AS1"/>
    <mergeCell ref="V2:V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FC2AD6809A0948AF3B5525DFA29676" ma:contentTypeVersion="13" ma:contentTypeDescription="Create a new document." ma:contentTypeScope="" ma:versionID="3ad4c8787e0cb90cad1f479d18ab1f19">
  <xsd:schema xmlns:xsd="http://www.w3.org/2001/XMLSchema" xmlns:xs="http://www.w3.org/2001/XMLSchema" xmlns:p="http://schemas.microsoft.com/office/2006/metadata/properties" xmlns:ns2="f22d6556-f51b-4b00-aa75-21d742171073" xmlns:ns3="c9bb2a3f-19a5-4bc9-b84a-25be020b551d" targetNamespace="http://schemas.microsoft.com/office/2006/metadata/properties" ma:root="true" ma:fieldsID="211b4a13d98fa656b859cf94d3569b6b" ns2:_="" ns3:_="">
    <xsd:import namespace="f22d6556-f51b-4b00-aa75-21d742171073"/>
    <xsd:import namespace="c9bb2a3f-19a5-4bc9-b84a-25be020b551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2d6556-f51b-4b00-aa75-21d7421710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303493b-2f6e-4325-bb91-682489b8ef7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bb2a3f-19a5-4bc9-b84a-25be020b551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4c554e4-ae50-4bad-b549-b729fed59ed2}" ma:internalName="TaxCatchAll" ma:showField="CatchAllData" ma:web="c9bb2a3f-19a5-4bc9-b84a-25be020b55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2d6556-f51b-4b00-aa75-21d742171073">
      <Terms xmlns="http://schemas.microsoft.com/office/infopath/2007/PartnerControls"/>
    </lcf76f155ced4ddcb4097134ff3c332f>
    <TaxCatchAll xmlns="c9bb2a3f-19a5-4bc9-b84a-25be020b551d" xsi:nil="true"/>
  </documentManagement>
</p:properties>
</file>

<file path=customXml/itemProps1.xml><?xml version="1.0" encoding="utf-8"?>
<ds:datastoreItem xmlns:ds="http://schemas.openxmlformats.org/officeDocument/2006/customXml" ds:itemID="{D630A079-0B76-4E34-AD5C-479B7D5B63B7}">
  <ds:schemaRefs>
    <ds:schemaRef ds:uri="http://schemas.microsoft.com/sharepoint/v3/contenttype/forms"/>
  </ds:schemaRefs>
</ds:datastoreItem>
</file>

<file path=customXml/itemProps2.xml><?xml version="1.0" encoding="utf-8"?>
<ds:datastoreItem xmlns:ds="http://schemas.openxmlformats.org/officeDocument/2006/customXml" ds:itemID="{755C7EC2-163A-437E-86A3-2AA4A208E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2d6556-f51b-4b00-aa75-21d742171073"/>
    <ds:schemaRef ds:uri="c9bb2a3f-19a5-4bc9-b84a-25be020b5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E81EBD-E2C4-465D-8B2A-0C2FF8C5FE5A}">
  <ds:schemaRefs>
    <ds:schemaRef ds:uri="http://schemas.openxmlformats.org/package/2006/metadata/core-properties"/>
    <ds:schemaRef ds:uri="c9bb2a3f-19a5-4bc9-b84a-25be020b551d"/>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dcmitype/"/>
    <ds:schemaRef ds:uri="f22d6556-f51b-4b00-aa75-21d74217107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Submission Dates</vt:lpstr>
      <vt:lpstr>Instruc Annual Budget </vt:lpstr>
      <vt:lpstr>Annual Budget </vt:lpstr>
      <vt:lpstr>EB MFP</vt:lpstr>
      <vt:lpstr>EBR MFP</vt:lpstr>
      <vt:lpstr>'Annual Budget '!Print_Area</vt:lpstr>
      <vt:lpstr>'Annual Budget '!Print_Titles</vt:lpstr>
      <vt:lpstr>Print_Titles_MI</vt:lpstr>
    </vt:vector>
  </TitlesOfParts>
  <Company>LaDOE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 Charter Annual Budget Forms FY2024-25</dc:title>
  <dc:creator>cstevens</dc:creator>
  <cp:lastModifiedBy>millie.harris</cp:lastModifiedBy>
  <cp:lastPrinted>2025-05-20T20:19:19Z</cp:lastPrinted>
  <dcterms:created xsi:type="dcterms:W3CDTF">2001-08-10T20:35:30Z</dcterms:created>
  <dcterms:modified xsi:type="dcterms:W3CDTF">2025-05-20T20:20:07Z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0x01010034FC2AD6809A0948AF3B5525DFA29676</vt:lpwstr>
  </property>
  <property fmtid="{D5CDD505-2E9C-101B-9397-08002B2CF9AE}" pid="3" name="MediaServiceImageTags">
    <vt:lpwstr/>
  </property>
</Properties>
</file>