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Objects="placeholders" defaultThemeVersion="124226"/>
  <mc:AlternateContent xmlns:mc="http://schemas.openxmlformats.org/markup-compatibility/2006">
    <mc:Choice Requires="x15">
      <x15ac:absPath xmlns:x15ac="http://schemas.microsoft.com/office/spreadsheetml/2010/11/ac" url="C:\Users\millie.harris\Documents\JCFA\Finance\25.26\"/>
    </mc:Choice>
  </mc:AlternateContent>
  <bookViews>
    <workbookView xWindow="-120" yWindow="-120" windowWidth="29040" windowHeight="15840" tabRatio="633" firstSheet="1" activeTab="2"/>
  </bookViews>
  <sheets>
    <sheet name="Submission Dates" sheetId="29" r:id="rId1"/>
    <sheet name="Instruc Annual Budget " sheetId="27" r:id="rId2"/>
    <sheet name="Annual Budget " sheetId="1" r:id="rId3"/>
  </sheets>
  <definedNames>
    <definedName name="_xlnm._FilterDatabase" localSheetId="2" hidden="1">'Annual Budget '!$B$11:$N$156</definedName>
    <definedName name="_xlnm.Print_Area" localSheetId="2">'Annual Budget '!$A$1:$N$161</definedName>
    <definedName name="Print_Area_MI" localSheetId="1">#REF!</definedName>
    <definedName name="Print_Area_MI">'Annual Budget '!#REF!</definedName>
    <definedName name="_xlnm.Print_Titles" localSheetId="2">'Annual Budget '!$1:$10</definedName>
    <definedName name="Print_Titles_MI">'Annual Budget '!$1:$10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9" i="1" l="1"/>
  <c r="G96" i="1"/>
  <c r="G105" i="1" l="1"/>
  <c r="G132" i="1"/>
  <c r="G122" i="1"/>
  <c r="G136" i="1"/>
  <c r="G92" i="1"/>
  <c r="G99" i="1"/>
  <c r="G117" i="1" l="1"/>
  <c r="G118" i="1"/>
  <c r="G145" i="1" l="1"/>
  <c r="F22" i="1" l="1"/>
  <c r="A12" i="1" l="1"/>
  <c r="A13" i="1" l="1"/>
  <c r="A14" i="1" l="1"/>
  <c r="A15" i="1" l="1"/>
  <c r="A16" i="1" l="1"/>
  <c r="A17" i="1" l="1"/>
  <c r="A18" i="1" s="1"/>
  <c r="A19" i="1" l="1"/>
  <c r="A20" i="1" l="1"/>
  <c r="A21" i="1" l="1"/>
  <c r="A22" i="1" l="1"/>
  <c r="A23" i="1" s="1"/>
  <c r="J21" i="1"/>
  <c r="K154" i="1"/>
  <c r="K153" i="1"/>
  <c r="K152" i="1"/>
  <c r="K149" i="1"/>
  <c r="K148" i="1"/>
  <c r="K147" i="1"/>
  <c r="K146" i="1"/>
  <c r="K145" i="1"/>
  <c r="K142" i="1"/>
  <c r="K141" i="1"/>
  <c r="K140" i="1"/>
  <c r="K139" i="1"/>
  <c r="K136" i="1"/>
  <c r="K135" i="1"/>
  <c r="K134" i="1"/>
  <c r="K133" i="1"/>
  <c r="K132" i="1"/>
  <c r="K129" i="1"/>
  <c r="K128" i="1"/>
  <c r="K127" i="1"/>
  <c r="K126" i="1"/>
  <c r="K125" i="1"/>
  <c r="K124" i="1"/>
  <c r="K123" i="1"/>
  <c r="K122" i="1"/>
  <c r="K121" i="1"/>
  <c r="K118" i="1"/>
  <c r="K117" i="1"/>
  <c r="K116" i="1"/>
  <c r="K115" i="1"/>
  <c r="K114" i="1"/>
  <c r="K111" i="1"/>
  <c r="K110" i="1"/>
  <c r="K109" i="1"/>
  <c r="K108" i="1"/>
  <c r="K104" i="1"/>
  <c r="K102" i="1"/>
  <c r="K99" i="1"/>
  <c r="K96" i="1"/>
  <c r="K95" i="1"/>
  <c r="K94" i="1"/>
  <c r="K93" i="1"/>
  <c r="K92" i="1"/>
  <c r="K91" i="1"/>
  <c r="K90" i="1"/>
  <c r="K89" i="1"/>
  <c r="K84" i="1"/>
  <c r="K83" i="1"/>
  <c r="K79" i="1"/>
  <c r="K78" i="1"/>
  <c r="K77" i="1"/>
  <c r="K76" i="1"/>
  <c r="K75" i="1"/>
  <c r="K74" i="1"/>
  <c r="K73" i="1"/>
  <c r="K72" i="1"/>
  <c r="K70" i="1"/>
  <c r="K69" i="1"/>
  <c r="K68" i="1"/>
  <c r="K67" i="1"/>
  <c r="K66" i="1"/>
  <c r="J66" i="1"/>
  <c r="K65" i="1"/>
  <c r="K64" i="1"/>
  <c r="K63" i="1"/>
  <c r="K62" i="1"/>
  <c r="K61" i="1"/>
  <c r="K60" i="1"/>
  <c r="K59" i="1"/>
  <c r="K58" i="1"/>
  <c r="K56" i="1"/>
  <c r="K55" i="1"/>
  <c r="K54" i="1"/>
  <c r="K53" i="1"/>
  <c r="K51" i="1"/>
  <c r="K50" i="1"/>
  <c r="K48" i="1"/>
  <c r="K47" i="1"/>
  <c r="K46" i="1"/>
  <c r="K44" i="1"/>
  <c r="K43" i="1"/>
  <c r="K38" i="1"/>
  <c r="K37" i="1"/>
  <c r="K36" i="1"/>
  <c r="K35" i="1"/>
  <c r="K34" i="1"/>
  <c r="K33" i="1"/>
  <c r="K32" i="1"/>
  <c r="K31" i="1"/>
  <c r="K30" i="1"/>
  <c r="K29" i="1"/>
  <c r="K27" i="1"/>
  <c r="K26" i="1"/>
  <c r="K21" i="1"/>
  <c r="K20" i="1"/>
  <c r="J20" i="1"/>
  <c r="K19" i="1"/>
  <c r="J19" i="1"/>
  <c r="K18" i="1"/>
  <c r="J18" i="1"/>
  <c r="K17" i="1"/>
  <c r="J17" i="1"/>
  <c r="K16" i="1"/>
  <c r="J16" i="1"/>
  <c r="K15" i="1"/>
  <c r="J15" i="1"/>
  <c r="K14" i="1"/>
  <c r="J14" i="1"/>
  <c r="M16" i="1" l="1"/>
  <c r="M18" i="1"/>
  <c r="A24" i="1"/>
  <c r="A25" i="1" s="1"/>
  <c r="A26" i="1" s="1"/>
  <c r="M17" i="1"/>
  <c r="M66" i="1"/>
  <c r="M15" i="1"/>
  <c r="M21" i="1"/>
  <c r="M19" i="1"/>
  <c r="M14" i="1"/>
  <c r="M20" i="1"/>
  <c r="J26" i="1" l="1"/>
  <c r="M26" i="1" s="1"/>
  <c r="A27" i="1"/>
  <c r="A28" i="1" l="1"/>
  <c r="A29" i="1" s="1"/>
  <c r="J27" i="1"/>
  <c r="M27" i="1" s="1"/>
  <c r="A30" i="1" l="1"/>
  <c r="J29" i="1"/>
  <c r="M29" i="1" s="1"/>
  <c r="A31" i="1" l="1"/>
  <c r="J30" i="1"/>
  <c r="M30" i="1" s="1"/>
  <c r="A32" i="1" l="1"/>
  <c r="J31" i="1"/>
  <c r="M31" i="1" s="1"/>
  <c r="A33" i="1" l="1"/>
  <c r="J32" i="1"/>
  <c r="M32" i="1" s="1"/>
  <c r="A34" i="1" l="1"/>
  <c r="J33" i="1"/>
  <c r="M33" i="1" s="1"/>
  <c r="A35" i="1" l="1"/>
  <c r="J34" i="1"/>
  <c r="M34" i="1" s="1"/>
  <c r="A36" i="1" l="1"/>
  <c r="J35" i="1"/>
  <c r="M35" i="1" s="1"/>
  <c r="A37" i="1" l="1"/>
  <c r="J36" i="1"/>
  <c r="M36" i="1" s="1"/>
  <c r="I155" i="1"/>
  <c r="G155" i="1"/>
  <c r="J159" i="1"/>
  <c r="I97" i="1"/>
  <c r="G97" i="1"/>
  <c r="I137" i="1"/>
  <c r="G137" i="1"/>
  <c r="I150" i="1"/>
  <c r="G150" i="1"/>
  <c r="G22" i="1"/>
  <c r="G39" i="1"/>
  <c r="G112" i="1"/>
  <c r="I39" i="1"/>
  <c r="I143" i="1"/>
  <c r="I130" i="1"/>
  <c r="I119" i="1"/>
  <c r="I112" i="1"/>
  <c r="I106" i="1"/>
  <c r="G143" i="1"/>
  <c r="G130" i="1"/>
  <c r="G119" i="1"/>
  <c r="I22" i="1"/>
  <c r="I80" i="1"/>
  <c r="G80" i="1"/>
  <c r="K13" i="1"/>
  <c r="A38" i="1" l="1"/>
  <c r="H39" i="1" s="1"/>
  <c r="J37" i="1"/>
  <c r="M37" i="1" s="1"/>
  <c r="K97" i="1"/>
  <c r="K112" i="1"/>
  <c r="K39" i="1"/>
  <c r="I156" i="1"/>
  <c r="K119" i="1"/>
  <c r="K80" i="1"/>
  <c r="K130" i="1"/>
  <c r="K150" i="1"/>
  <c r="K137" i="1"/>
  <c r="K22" i="1"/>
  <c r="K143" i="1"/>
  <c r="K155" i="1"/>
  <c r="G85" i="1"/>
  <c r="I85" i="1"/>
  <c r="K105" i="1" l="1"/>
  <c r="G103" i="1"/>
  <c r="K103" i="1" s="1"/>
  <c r="G101" i="1"/>
  <c r="K101" i="1" s="1"/>
  <c r="G100" i="1"/>
  <c r="A39" i="1"/>
  <c r="A40" i="1" s="1"/>
  <c r="J38" i="1"/>
  <c r="M38" i="1" s="1"/>
  <c r="K85" i="1"/>
  <c r="L43" i="1" s="1"/>
  <c r="I158" i="1"/>
  <c r="K100" i="1" l="1"/>
  <c r="G106" i="1"/>
  <c r="L59" i="1"/>
  <c r="F39" i="1"/>
  <c r="A41" i="1"/>
  <c r="A42" i="1" s="1"/>
  <c r="A43" i="1" s="1"/>
  <c r="L72" i="1"/>
  <c r="L62" i="1"/>
  <c r="L70" i="1"/>
  <c r="L83" i="1"/>
  <c r="L47" i="1"/>
  <c r="L54" i="1"/>
  <c r="L85" i="1"/>
  <c r="L74" i="1"/>
  <c r="L48" i="1"/>
  <c r="L64" i="1"/>
  <c r="L76" i="1"/>
  <c r="L44" i="1"/>
  <c r="L55" i="1"/>
  <c r="L66" i="1"/>
  <c r="L79" i="1"/>
  <c r="L78" i="1"/>
  <c r="L53" i="1"/>
  <c r="L60" i="1"/>
  <c r="L67" i="1"/>
  <c r="L80" i="1"/>
  <c r="L73" i="1"/>
  <c r="L50" i="1"/>
  <c r="L58" i="1"/>
  <c r="L63" i="1"/>
  <c r="L68" i="1"/>
  <c r="L84" i="1"/>
  <c r="L77" i="1"/>
  <c r="L75" i="1"/>
  <c r="L46" i="1"/>
  <c r="L51" i="1"/>
  <c r="L56" i="1"/>
  <c r="L61" i="1"/>
  <c r="L65" i="1"/>
  <c r="L69" i="1"/>
  <c r="L21" i="1"/>
  <c r="L38" i="1"/>
  <c r="L14" i="1"/>
  <c r="L22" i="1"/>
  <c r="L29" i="1"/>
  <c r="L37" i="1"/>
  <c r="L15" i="1"/>
  <c r="L30" i="1"/>
  <c r="L16" i="1"/>
  <c r="L31" i="1"/>
  <c r="L39" i="1"/>
  <c r="L19" i="1"/>
  <c r="L34" i="1"/>
  <c r="L18" i="1"/>
  <c r="L26" i="1"/>
  <c r="L33" i="1"/>
  <c r="L17" i="1"/>
  <c r="L32" i="1"/>
  <c r="L36" i="1"/>
  <c r="L20" i="1"/>
  <c r="L27" i="1"/>
  <c r="L35" i="1"/>
  <c r="L13" i="1"/>
  <c r="K106" i="1" l="1"/>
  <c r="G156" i="1"/>
  <c r="A44" i="1"/>
  <c r="J39" i="1"/>
  <c r="M39" i="1" s="1"/>
  <c r="K156" i="1" l="1"/>
  <c r="L106" i="1" s="1"/>
  <c r="G158" i="1"/>
  <c r="K158" i="1" s="1"/>
  <c r="J43" i="1"/>
  <c r="M43" i="1" s="1"/>
  <c r="A45" i="1"/>
  <c r="A46" i="1" s="1"/>
  <c r="J44" i="1"/>
  <c r="M44" i="1" s="1"/>
  <c r="L132" i="1" l="1"/>
  <c r="L105" i="1"/>
  <c r="L90" i="1"/>
  <c r="L115" i="1"/>
  <c r="L101" i="1"/>
  <c r="L148" i="1"/>
  <c r="L93" i="1"/>
  <c r="L117" i="1"/>
  <c r="L110" i="1"/>
  <c r="L91" i="1"/>
  <c r="L123" i="1"/>
  <c r="L136" i="1"/>
  <c r="L156" i="1"/>
  <c r="L153" i="1"/>
  <c r="L133" i="1"/>
  <c r="L102" i="1"/>
  <c r="L125" i="1"/>
  <c r="L114" i="1"/>
  <c r="L137" i="1"/>
  <c r="L119" i="1"/>
  <c r="L99" i="1"/>
  <c r="L135" i="1"/>
  <c r="L146" i="1"/>
  <c r="L154" i="1"/>
  <c r="L121" i="1"/>
  <c r="L149" i="1"/>
  <c r="L103" i="1"/>
  <c r="L89" i="1"/>
  <c r="L124" i="1"/>
  <c r="L140" i="1"/>
  <c r="L134" i="1"/>
  <c r="L97" i="1"/>
  <c r="L130" i="1"/>
  <c r="L155" i="1"/>
  <c r="L152" i="1"/>
  <c r="L145" i="1"/>
  <c r="L142" i="1"/>
  <c r="L141" i="1"/>
  <c r="L127" i="1"/>
  <c r="L100" i="1"/>
  <c r="L104" i="1"/>
  <c r="L96" i="1"/>
  <c r="L92" i="1"/>
  <c r="L150" i="1"/>
  <c r="L108" i="1"/>
  <c r="L95" i="1"/>
  <c r="L109" i="1"/>
  <c r="L112" i="1"/>
  <c r="L118" i="1"/>
  <c r="L147" i="1"/>
  <c r="L122" i="1"/>
  <c r="L116" i="1"/>
  <c r="L126" i="1"/>
  <c r="L129" i="1"/>
  <c r="L128" i="1"/>
  <c r="L111" i="1"/>
  <c r="L139" i="1"/>
  <c r="L94" i="1"/>
  <c r="L143" i="1"/>
  <c r="A47" i="1"/>
  <c r="J46" i="1"/>
  <c r="M46" i="1" s="1"/>
  <c r="A48" i="1" l="1"/>
  <c r="J48" i="1" l="1"/>
  <c r="M48" i="1" s="1"/>
  <c r="A49" i="1"/>
  <c r="A50" i="1" s="1"/>
  <c r="A51" i="1" s="1"/>
  <c r="J47" i="1"/>
  <c r="M47" i="1" s="1"/>
  <c r="J50" i="1" l="1"/>
  <c r="M50" i="1" s="1"/>
  <c r="A52" i="1"/>
  <c r="A53" i="1" s="1"/>
  <c r="J51" i="1"/>
  <c r="M51" i="1" s="1"/>
  <c r="A54" i="1" l="1"/>
  <c r="J53" i="1"/>
  <c r="M53" i="1" s="1"/>
  <c r="A55" i="1" l="1"/>
  <c r="J54" i="1"/>
  <c r="M54" i="1" s="1"/>
  <c r="A56" i="1" l="1"/>
  <c r="J55" i="1"/>
  <c r="M55" i="1" s="1"/>
  <c r="A57" i="1" l="1"/>
  <c r="A58" i="1" s="1"/>
  <c r="J56" i="1"/>
  <c r="M56" i="1" s="1"/>
  <c r="A59" i="1" l="1"/>
  <c r="J58" i="1"/>
  <c r="M58" i="1" s="1"/>
  <c r="A60" i="1" l="1"/>
  <c r="J59" i="1"/>
  <c r="M59" i="1" s="1"/>
  <c r="A61" i="1" l="1"/>
  <c r="J60" i="1"/>
  <c r="M60" i="1" s="1"/>
  <c r="A62" i="1" l="1"/>
  <c r="J61" i="1"/>
  <c r="M61" i="1" s="1"/>
  <c r="A63" i="1" l="1"/>
  <c r="J62" i="1"/>
  <c r="M62" i="1" s="1"/>
  <c r="A64" i="1" l="1"/>
  <c r="J63" i="1"/>
  <c r="M63" i="1" s="1"/>
  <c r="A65" i="1" l="1"/>
  <c r="J64" i="1"/>
  <c r="M64" i="1" s="1"/>
  <c r="A66" i="1" l="1"/>
  <c r="A67" i="1" s="1"/>
  <c r="J65" i="1"/>
  <c r="M65" i="1" s="1"/>
  <c r="A68" i="1" l="1"/>
  <c r="J67" i="1"/>
  <c r="M67" i="1" s="1"/>
  <c r="A69" i="1" l="1"/>
  <c r="J68" i="1"/>
  <c r="M68" i="1" s="1"/>
  <c r="A70" i="1" l="1"/>
  <c r="J69" i="1"/>
  <c r="M69" i="1" s="1"/>
  <c r="A71" i="1" l="1"/>
  <c r="J70" i="1"/>
  <c r="M70" i="1" s="1"/>
  <c r="A72" i="1" l="1"/>
  <c r="A73" i="1" l="1"/>
  <c r="J72" i="1"/>
  <c r="M72" i="1" s="1"/>
  <c r="A74" i="1" l="1"/>
  <c r="J73" i="1"/>
  <c r="M73" i="1" s="1"/>
  <c r="A75" i="1" l="1"/>
  <c r="J74" i="1"/>
  <c r="M74" i="1" s="1"/>
  <c r="A76" i="1" l="1"/>
  <c r="J75" i="1"/>
  <c r="M75" i="1" s="1"/>
  <c r="A77" i="1" l="1"/>
  <c r="J76" i="1" l="1"/>
  <c r="M76" i="1" s="1"/>
  <c r="A78" i="1"/>
  <c r="J77" i="1" l="1"/>
  <c r="M77" i="1" s="1"/>
  <c r="J78" i="1"/>
  <c r="M78" i="1" s="1"/>
  <c r="A79" i="1"/>
  <c r="F80" i="1" l="1"/>
  <c r="A80" i="1"/>
  <c r="A81" i="1" s="1"/>
  <c r="A82" i="1" s="1"/>
  <c r="A83" i="1" s="1"/>
  <c r="J83" i="1" l="1"/>
  <c r="M83" i="1" s="1"/>
  <c r="A84" i="1"/>
  <c r="H80" i="1"/>
  <c r="J80" i="1" s="1"/>
  <c r="M80" i="1" s="1"/>
  <c r="J79" i="1"/>
  <c r="M79" i="1" s="1"/>
  <c r="J84" i="1" l="1"/>
  <c r="M84" i="1" s="1"/>
  <c r="A85" i="1"/>
  <c r="A86" i="1" s="1"/>
  <c r="A87" i="1" l="1"/>
  <c r="A88" i="1" s="1"/>
  <c r="A89" i="1" s="1"/>
  <c r="A90" i="1" l="1"/>
  <c r="J90" i="1" l="1"/>
  <c r="M90" i="1" s="1"/>
  <c r="A91" i="1"/>
  <c r="J89" i="1"/>
  <c r="M89" i="1" s="1"/>
  <c r="A92" i="1" l="1"/>
  <c r="J92" i="1" l="1"/>
  <c r="M92" i="1" s="1"/>
  <c r="A93" i="1"/>
  <c r="J93" i="1" l="1"/>
  <c r="M93" i="1" s="1"/>
  <c r="A94" i="1"/>
  <c r="J91" i="1"/>
  <c r="M91" i="1" s="1"/>
  <c r="J94" i="1" l="1"/>
  <c r="M94" i="1" s="1"/>
  <c r="A95" i="1"/>
  <c r="A96" i="1" l="1"/>
  <c r="J95" i="1"/>
  <c r="M95" i="1" s="1"/>
  <c r="F97" i="1" l="1"/>
  <c r="A97" i="1"/>
  <c r="A98" i="1" s="1"/>
  <c r="A99" i="1" s="1"/>
  <c r="A100" i="1" l="1"/>
  <c r="J96" i="1"/>
  <c r="M96" i="1" s="1"/>
  <c r="H97" i="1"/>
  <c r="J97" i="1" s="1"/>
  <c r="M97" i="1" s="1"/>
  <c r="A101" i="1" l="1"/>
  <c r="J99" i="1"/>
  <c r="M99" i="1" s="1"/>
  <c r="J100" i="1" l="1"/>
  <c r="M100" i="1" s="1"/>
  <c r="A102" i="1"/>
  <c r="J102" i="1" l="1"/>
  <c r="M102" i="1" s="1"/>
  <c r="A103" i="1"/>
  <c r="A104" i="1" l="1"/>
  <c r="J101" i="1"/>
  <c r="M101" i="1" s="1"/>
  <c r="J103" i="1" l="1"/>
  <c r="M103" i="1" s="1"/>
  <c r="J104" i="1"/>
  <c r="M104" i="1" s="1"/>
  <c r="A105" i="1"/>
  <c r="F106" i="1" l="1"/>
  <c r="A106" i="1"/>
  <c r="A107" i="1" s="1"/>
  <c r="A108" i="1" s="1"/>
  <c r="A109" i="1" l="1"/>
  <c r="J105" i="1"/>
  <c r="M105" i="1" s="1"/>
  <c r="H106" i="1"/>
  <c r="J106" i="1" s="1"/>
  <c r="M106" i="1" s="1"/>
  <c r="J109" i="1" l="1"/>
  <c r="M109" i="1" s="1"/>
  <c r="A110" i="1"/>
  <c r="J108" i="1"/>
  <c r="M108" i="1" s="1"/>
  <c r="J110" i="1" l="1"/>
  <c r="M110" i="1" s="1"/>
  <c r="A111" i="1"/>
  <c r="H112" i="1" l="1"/>
  <c r="A112" i="1"/>
  <c r="A113" i="1" s="1"/>
  <c r="A114" i="1" s="1"/>
  <c r="J111" i="1" l="1"/>
  <c r="M111" i="1" s="1"/>
  <c r="A115" i="1"/>
  <c r="F112" i="1" l="1"/>
  <c r="J112" i="1" s="1"/>
  <c r="M112" i="1" s="1"/>
  <c r="A116" i="1"/>
  <c r="J114" i="1"/>
  <c r="M114" i="1" s="1"/>
  <c r="J116" i="1" l="1"/>
  <c r="M116" i="1" s="1"/>
  <c r="A117" i="1"/>
  <c r="A118" i="1" l="1"/>
  <c r="J115" i="1"/>
  <c r="M115" i="1" s="1"/>
  <c r="J117" i="1" l="1"/>
  <c r="M117" i="1" s="1"/>
  <c r="H119" i="1"/>
  <c r="A119" i="1"/>
  <c r="A120" i="1" s="1"/>
  <c r="A121" i="1" s="1"/>
  <c r="J118" i="1" l="1"/>
  <c r="M118" i="1" s="1"/>
  <c r="A122" i="1"/>
  <c r="F119" i="1" l="1"/>
  <c r="J119" i="1" s="1"/>
  <c r="M119" i="1" s="1"/>
  <c r="A123" i="1"/>
  <c r="J121" i="1"/>
  <c r="M121" i="1" s="1"/>
  <c r="J123" i="1" l="1"/>
  <c r="M123" i="1" s="1"/>
  <c r="A124" i="1"/>
  <c r="A125" i="1" l="1"/>
  <c r="J122" i="1"/>
  <c r="M122" i="1" s="1"/>
  <c r="J124" i="1" l="1"/>
  <c r="M124" i="1" s="1"/>
  <c r="J125" i="1"/>
  <c r="M125" i="1" s="1"/>
  <c r="A126" i="1"/>
  <c r="J126" i="1" l="1"/>
  <c r="M126" i="1" s="1"/>
  <c r="A127" i="1"/>
  <c r="J127" i="1" l="1"/>
  <c r="M127" i="1" s="1"/>
  <c r="A128" i="1"/>
  <c r="J128" i="1" l="1"/>
  <c r="M128" i="1" s="1"/>
  <c r="A129" i="1"/>
  <c r="A130" i="1" l="1"/>
  <c r="A131" i="1" s="1"/>
  <c r="A132" i="1" s="1"/>
  <c r="F130" i="1"/>
  <c r="A133" i="1" l="1"/>
  <c r="J129" i="1"/>
  <c r="M129" i="1" s="1"/>
  <c r="H130" i="1"/>
  <c r="J130" i="1" s="1"/>
  <c r="M130" i="1" s="1"/>
  <c r="J133" i="1" l="1"/>
  <c r="M133" i="1" s="1"/>
  <c r="A134" i="1"/>
  <c r="J132" i="1"/>
  <c r="M132" i="1" s="1"/>
  <c r="J134" i="1" l="1"/>
  <c r="M134" i="1" s="1"/>
  <c r="A135" i="1"/>
  <c r="A136" i="1" l="1"/>
  <c r="J135" i="1" l="1"/>
  <c r="M135" i="1" s="1"/>
  <c r="H137" i="1"/>
  <c r="A137" i="1"/>
  <c r="A138" i="1" s="1"/>
  <c r="A139" i="1" s="1"/>
  <c r="J136" i="1" l="1"/>
  <c r="M136" i="1" s="1"/>
  <c r="A140" i="1"/>
  <c r="F137" i="1" l="1"/>
  <c r="J137" i="1" s="1"/>
  <c r="M137" i="1" s="1"/>
  <c r="J140" i="1"/>
  <c r="M140" i="1" s="1"/>
  <c r="A141" i="1"/>
  <c r="J139" i="1"/>
  <c r="M139" i="1" s="1"/>
  <c r="J141" i="1" l="1"/>
  <c r="M141" i="1" s="1"/>
  <c r="A142" i="1"/>
  <c r="H143" i="1" l="1"/>
  <c r="A143" i="1"/>
  <c r="A144" i="1" s="1"/>
  <c r="A145" i="1" s="1"/>
  <c r="J142" i="1"/>
  <c r="M142" i="1" s="1"/>
  <c r="F143" i="1" l="1"/>
  <c r="J143" i="1" s="1"/>
  <c r="M143" i="1" s="1"/>
  <c r="A146" i="1"/>
  <c r="J146" i="1" l="1"/>
  <c r="M146" i="1" s="1"/>
  <c r="A147" i="1"/>
  <c r="J145" i="1" l="1"/>
  <c r="M145" i="1" s="1"/>
  <c r="A148" i="1"/>
  <c r="J148" i="1" l="1"/>
  <c r="M148" i="1" s="1"/>
  <c r="A149" i="1"/>
  <c r="H150" i="1" l="1"/>
  <c r="A150" i="1"/>
  <c r="A151" i="1" s="1"/>
  <c r="A152" i="1" s="1"/>
  <c r="J147" i="1"/>
  <c r="M147" i="1" s="1"/>
  <c r="A153" i="1" l="1"/>
  <c r="J153" i="1" s="1"/>
  <c r="M153" i="1" s="1"/>
  <c r="J149" i="1"/>
  <c r="M149" i="1" s="1"/>
  <c r="A154" i="1"/>
  <c r="F150" i="1" l="1"/>
  <c r="J150" i="1" s="1"/>
  <c r="M150" i="1" s="1"/>
  <c r="J154" i="1"/>
  <c r="M154" i="1" s="1"/>
  <c r="A155" i="1"/>
  <c r="A156" i="1" s="1"/>
  <c r="F155" i="1" l="1"/>
  <c r="F156" i="1" s="1"/>
  <c r="H155" i="1" l="1"/>
  <c r="J152" i="1"/>
  <c r="M152" i="1" s="1"/>
  <c r="H156" i="1" l="1"/>
  <c r="J156" i="1" s="1"/>
  <c r="M156" i="1" s="1"/>
  <c r="J155" i="1"/>
  <c r="M155" i="1" s="1"/>
  <c r="F85" i="1" l="1"/>
  <c r="F158" i="1" s="1"/>
  <c r="H22" i="1"/>
  <c r="H85" i="1" s="1"/>
  <c r="H158" i="1" l="1"/>
  <c r="H160" i="1" s="1"/>
  <c r="I159" i="1" s="1"/>
  <c r="J85" i="1"/>
  <c r="M85" i="1" s="1"/>
  <c r="F160" i="1"/>
  <c r="J22" i="1"/>
  <c r="M22" i="1" s="1"/>
  <c r="J13" i="1"/>
  <c r="M13" i="1" s="1"/>
  <c r="J158" i="1" l="1"/>
  <c r="G159" i="1"/>
  <c r="J160" i="1"/>
  <c r="I160" i="1"/>
  <c r="G160" i="1" l="1"/>
  <c r="K159" i="1"/>
  <c r="K160" i="1" l="1"/>
  <c r="N159" i="1"/>
</calcChain>
</file>

<file path=xl/sharedStrings.xml><?xml version="1.0" encoding="utf-8"?>
<sst xmlns="http://schemas.openxmlformats.org/spreadsheetml/2006/main" count="231" uniqueCount="218">
  <si>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</si>
  <si>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</si>
  <si>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</si>
  <si>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</si>
  <si>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</si>
  <si>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</si>
  <si>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</si>
  <si>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</si>
  <si>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</si>
  <si>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</si>
  <si>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</si>
  <si>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</si>
  <si>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</si>
  <si>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</si>
  <si>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</si>
  <si>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</si>
  <si>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</si>
  <si>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</si>
  <si>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</si>
  <si>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</si>
  <si>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</si>
  <si>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</si>
  <si>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</si>
  <si>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</si>
  <si>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</si>
  <si>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</si>
  <si>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</si>
  <si>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</si>
  <si>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</si>
  <si>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</si>
  <si>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</si>
  <si>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</si>
  <si>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</si>
  <si>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</si>
  <si>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</si>
  <si>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</si>
  <si>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</si>
  <si>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</si>
  <si>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</si>
  <si>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</si>
  <si>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</si>
  <si>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</si>
  <si>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</si>
  <si>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</si>
  <si>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</si>
  <si>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</si>
  <si>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</si>
  <si>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</si>
  <si>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</si>
  <si>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</si>
  <si>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</si>
  <si>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</si>
  <si>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</si>
  <si>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</si>
  <si>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</si>
  <si>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</si>
  <si>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</si>
  <si>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</si>
  <si>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</si>
  <si>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</si>
  <si>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</si>
  <si>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</si>
  <si>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</si>
  <si>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</si>
  <si>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</si>
  <si>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</si>
  <si>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</si>
  <si>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</si>
  <si>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</si>
  <si>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</si>
  <si>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</si>
  <si>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</si>
  <si>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</si>
  <si>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</si>
  <si>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</si>
  <si>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</si>
  <si>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</si>
  <si>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</si>
  <si>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</si>
  <si>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</si>
  <si>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</si>
  <si>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</si>
  <si>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</si>
  <si>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</si>
  <si>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</si>
  <si>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</si>
  <si>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</si>
  <si>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</si>
  <si>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</si>
  <si>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</si>
  <si>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</si>
  <si>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</si>
  <si>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</si>
  <si>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</si>
  <si>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</si>
  <si>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</si>
  <si>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</si>
  <si>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</si>
  <si>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</si>
  <si>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</si>
  <si>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</si>
  <si>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</si>
  <si>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</si>
  <si>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</si>
  <si>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</si>
  <si>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</si>
  <si>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</si>
  <si>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</si>
  <si>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</si>
  <si>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</si>
  <si>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</si>
  <si>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</si>
  <si>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</si>
  <si>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</si>
  <si>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</si>
  <si>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</si>
  <si>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</si>
  <si>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</si>
  <si>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</si>
  <si>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</si>
  <si>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</si>
  <si>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</si>
  <si>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</si>
  <si>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</si>
  <si>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</si>
  <si>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</si>
  <si>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</si>
  <si>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</si>
  <si>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</si>
  <si>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</si>
  <si>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</si>
  <si>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</si>
  <si>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</si>
  <si>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</si>
  <si>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</si>
  <si>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</si>
  <si>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</si>
  <si>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</si>
  <si>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IDEA - High Cost Services (HCS)</t>
  </si>
  <si>
    <t xml:space="preserve">    Other ESSA Programs</t>
  </si>
  <si>
    <t xml:space="preserve">    Title IV - Student Support &amp; Acad. Enrichment (SSAE)</t>
  </si>
  <si>
    <t xml:space="preserve">    Title III</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</si>
  <si>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</si>
  <si>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</si>
  <si>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</si>
  <si>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</si>
  <si>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</si>
  <si>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</si>
  <si>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</si>
  <si>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</si>
  <si>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</si>
  <si>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</si>
  <si>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</si>
  <si>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</si>
  <si>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</si>
  <si>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</si>
  <si>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</si>
  <si>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     LA-4 (State)</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</si>
  <si>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</si>
  <si>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</si>
  <si>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</si>
  <si>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</si>
  <si>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</si>
  <si>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</si>
  <si>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</si>
  <si>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</si>
  <si>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</si>
  <si>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</si>
  <si>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</si>
  <si>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t>Pandemic Relief Funds</t>
  </si>
  <si>
    <t>Other Restricted Grants thru State (list grant &amp; amount below)</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</si>
  <si>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</si>
  <si>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</si>
  <si>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</si>
  <si>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</si>
  <si>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</si>
  <si>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</si>
  <si>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</si>
  <si>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</si>
  <si>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135-138)</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</si>
  <si>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</si>
  <si>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</si>
  <si>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</si>
  <si>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</si>
  <si>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</si>
  <si>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</si>
  <si>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Due Date:</t>
  </si>
  <si>
    <t>Financial Report</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</si>
  <si>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</si>
  <si>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</si>
  <si>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</si>
  <si>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</si>
  <si>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</si>
  <si>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</si>
  <si>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</si>
  <si>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</si>
  <si>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</si>
  <si>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</si>
  <si>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</si>
  <si>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</si>
  <si>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</si>
  <si>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</si>
  <si>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t>August 1</t>
  </si>
  <si>
    <t xml:space="preserve">     JAG</t>
  </si>
  <si>
    <t xml:space="preserve">   Differential Compensation Adjustment</t>
  </si>
  <si>
    <t xml:space="preserve">   Certified Support Staff</t>
  </si>
  <si>
    <t>JCFA - Westbank</t>
  </si>
  <si>
    <t>Actual
2024-25</t>
  </si>
  <si>
    <t>Budget 
2025-26</t>
  </si>
  <si>
    <t>FISCAL YEAR 2025-2026
Annual Budget</t>
  </si>
  <si>
    <t>Actual 2024-25</t>
  </si>
  <si>
    <t>Budget 2025-26</t>
  </si>
  <si>
    <t>CSO and SFE</t>
  </si>
  <si>
    <t>nurse and all tutors</t>
  </si>
  <si>
    <t xml:space="preserve">IDEA and Title 1 </t>
  </si>
  <si>
    <t xml:space="preserve">Speech and SpEd services </t>
  </si>
  <si>
    <t>VP</t>
  </si>
  <si>
    <r>
      <t xml:space="preserve">Other Sources of Funds </t>
    </r>
    <r>
      <rPr>
        <i/>
        <sz val="10"/>
        <rFont val="Arial"/>
        <family val="2"/>
      </rPr>
      <t>(Provide Detail)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</si>
</sst>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8" formatCode="&quot;$&quot;#,##0.00_);[Red]\(&quot;$&quot;#,##0.00\)"/>
    <numFmt numFmtId="164" formatCode="0.0%"/>
  </numFmts>
  <fonts count="16">
    <font>
      <sz val="12"/>
      <name val="Arial MT"/>
    </font>
    <font>
      <sz val="10"/>
      <name val="Arial"/>
      <family val="2"/>
    </font>
    <font>
      <b/>
      <sz val="10"/>
      <name val="Arial"/>
      <family val="2"/>
    </font>
    <font>
      <b/>
      <sz val="12"/>
      <name val="Arial MT"/>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b/>
      <sz val="14"/>
      <name val="Arial MT"/>
    </font>
    <font>
      <sz val="10"/>
      <name val="Arial MT"/>
    </font>
    <font>
      <i/>
      <sz val="10"/>
      <name val="Arial"/>
      <family val="2"/>
    </font>
    <font>
      <u/>
      <sz val="10"/>
      <name val="Arial"/>
      <family val="2"/>
    </font>
    <font>
      <b/>
      <u/>
      <sz val="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s>
  <borders count="120">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style="thin">
        <color indexed="22"/>
      </top>
      <bottom style="thin">
        <color indexed="22"/>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thin">
        <color indexed="23"/>
      </left>
      <right style="double">
        <color indexed="23"/>
      </right>
      <top/>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style="thin">
        <color indexed="55"/>
      </right>
      <top style="thin">
        <color indexed="22"/>
      </top>
      <bottom style="thin">
        <color indexed="22"/>
      </bottom>
      <diagonal/>
    </border>
    <border>
      <left/>
      <right style="double">
        <color indexed="23"/>
      </right>
      <top style="thin">
        <color indexed="55"/>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style="double">
        <color theme="1"/>
      </right>
      <top/>
      <bottom style="thin">
        <color theme="0" tint="-0.249977111117893"/>
      </bottom>
      <diagonal/>
    </border>
    <border>
      <left/>
      <right style="thin">
        <color theme="0" tint="-0.499984740745262"/>
      </right>
      <top/>
      <bottom style="thin">
        <color theme="0" tint="-0.249977111117893"/>
      </bottom>
      <diagonal/>
    </border>
    <border>
      <left/>
      <right style="thin">
        <color theme="0" tint="-0.499984740745262"/>
      </right>
      <top style="thin">
        <color theme="0" tint="-0.249977111117893"/>
      </top>
      <bottom style="thin">
        <color theme="0" tint="-0.249977111117893"/>
      </bottom>
      <diagonal/>
    </border>
  </borders>
  <cellStyleXfs count="2">
    <xf numFmtId="0" fontId="0" fillId="0" borderId="0"/>
    <xf numFmtId="9" fontId="1" fillId="0" borderId="0" applyFont="0" applyFill="0" applyBorder="0" applyAlignment="0" applyProtection="0"/>
  </cellStyleXfs>
  <cellXfs count="302">
    <xf numFmtId="0" fontId="0" fillId="0" borderId="0" xfId="0"/>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4" fillId="9" borderId="0" xfId="0" applyFont="1" applyFill="1" applyAlignment="1">
      <alignment vertical="center"/>
    </xf>
    <xf numFmtId="0" fontId="4" fillId="12" borderId="0" xfId="0" applyFont="1" applyFill="1" applyAlignment="1">
      <alignment horizontal="left" vertical="center" wrapText="1"/>
    </xf>
    <xf numFmtId="0" fontId="8" fillId="0" borderId="0" xfId="0" applyFont="1" applyAlignment="1">
      <alignment horizontal="center" vertical="center" wrapText="1"/>
    </xf>
    <xf numFmtId="0" fontId="0" fillId="0" borderId="0" xfId="0" applyAlignment="1">
      <alignment horizontal="left" wrapText="1"/>
    </xf>
    <xf numFmtId="0" fontId="0" fillId="0" borderId="0" xfId="0" applyAlignment="1">
      <alignment vertical="center"/>
    </xf>
    <xf numFmtId="5" fontId="1" fillId="0" borderId="118" xfId="0" applyNumberFormat="1" applyFont="1" applyBorder="1" applyAlignment="1">
      <alignment vertical="center"/>
    </xf>
    <xf numFmtId="5" fontId="1" fillId="0" borderId="119" xfId="0" applyNumberFormat="1" applyFont="1" applyBorder="1" applyAlignment="1">
      <alignment vertical="center"/>
    </xf>
    <xf numFmtId="0" fontId="1" fillId="0" borderId="7" xfId="0" applyFont="1" applyBorder="1" applyAlignment="1">
      <alignment horizontal="center" vertical="center"/>
    </xf>
    <xf numFmtId="0" fontId="1" fillId="3" borderId="60" xfId="0" applyFont="1" applyFill="1" applyBorder="1" applyAlignment="1">
      <alignment horizontal="center" vertical="center"/>
    </xf>
    <xf numFmtId="0" fontId="1" fillId="0" borderId="8" xfId="0" applyFont="1" applyBorder="1" applyAlignment="1">
      <alignment horizontal="center" vertical="center"/>
    </xf>
    <xf numFmtId="0" fontId="1" fillId="2" borderId="8" xfId="0" applyFont="1" applyFill="1" applyBorder="1" applyAlignment="1">
      <alignment horizontal="center" vertical="center"/>
    </xf>
    <xf numFmtId="0" fontId="1" fillId="3" borderId="61" xfId="0" applyFont="1" applyFill="1" applyBorder="1" applyAlignment="1">
      <alignment horizontal="center" vertical="center"/>
    </xf>
    <xf numFmtId="0" fontId="1" fillId="0" borderId="9" xfId="0" applyFont="1" applyBorder="1" applyAlignment="1">
      <alignment horizontal="center" vertical="center"/>
    </xf>
    <xf numFmtId="0" fontId="1" fillId="2" borderId="9"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72" xfId="0" applyFont="1" applyBorder="1" applyAlignment="1">
      <alignment horizontal="center" vertical="center"/>
    </xf>
    <xf numFmtId="0" fontId="1" fillId="3" borderId="62" xfId="0" applyFont="1" applyFill="1" applyBorder="1" applyAlignment="1">
      <alignment horizontal="center" vertical="center"/>
    </xf>
    <xf numFmtId="0" fontId="1" fillId="3" borderId="74" xfId="0" applyFont="1" applyFill="1" applyBorder="1" applyAlignment="1">
      <alignment horizontal="center" vertical="center"/>
    </xf>
    <xf numFmtId="0" fontId="1" fillId="0" borderId="62" xfId="0" applyFont="1" applyBorder="1" applyAlignment="1">
      <alignment horizontal="center" vertical="center"/>
    </xf>
    <xf numFmtId="0" fontId="1" fillId="6" borderId="104"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54" xfId="0" applyFont="1" applyBorder="1" applyAlignment="1">
      <alignment horizontal="center" vertical="center"/>
    </xf>
    <xf numFmtId="0" fontId="1" fillId="0" borderId="117" xfId="0" applyFont="1" applyBorder="1" applyAlignment="1" applyProtection="1">
      <alignment vertical="center"/>
      <protection locked="0"/>
    </xf>
    <xf numFmtId="0" fontId="0" fillId="0" borderId="0" xfId="0" quotePrefix="1" applyAlignment="1">
      <alignment vertical="center"/>
    </xf>
    <xf numFmtId="0" fontId="0" fillId="0" borderId="0" xfId="0" applyAlignment="1">
      <alignment horizontal="left" vertical="center" wrapText="1" indent="2"/>
    </xf>
    <xf numFmtId="0" fontId="11" fillId="0" borderId="0" xfId="0"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89" xfId="0" applyFont="1" applyBorder="1" applyAlignment="1">
      <alignment horizontal="center" vertical="center"/>
    </xf>
    <xf numFmtId="0" fontId="2" fillId="0" borderId="87" xfId="0" applyFont="1" applyBorder="1" applyAlignment="1">
      <alignment horizontal="center" vertical="center" wrapText="1"/>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9" borderId="0" xfId="0" applyFont="1" applyFill="1" applyAlignment="1">
      <alignment horizontal="center" vertical="center" wrapText="1"/>
    </xf>
    <xf numFmtId="0" fontId="2" fillId="9" borderId="0" xfId="0" applyFont="1" applyFill="1" applyAlignment="1">
      <alignment horizontal="center" vertical="center"/>
    </xf>
    <xf numFmtId="0" fontId="12" fillId="0" borderId="0" xfId="0" applyFont="1"/>
    <xf numFmtId="0" fontId="1" fillId="0" borderId="0" xfId="0" applyFont="1" applyAlignment="1">
      <alignment vertical="center"/>
    </xf>
    <xf numFmtId="0" fontId="2" fillId="0" borderId="0" xfId="0" quotePrefix="1" applyFont="1" applyAlignment="1">
      <alignment horizontal="left"/>
    </xf>
    <xf numFmtId="0" fontId="1" fillId="0" borderId="0" xfId="0" applyFont="1" applyAlignment="1">
      <alignment horizontal="center" vertical="center"/>
    </xf>
    <xf numFmtId="0" fontId="1" fillId="0" borderId="0" xfId="0" applyFont="1" applyAlignment="1">
      <alignment horizontal="centerContinuous" vertical="center"/>
    </xf>
    <xf numFmtId="0" fontId="2" fillId="0" borderId="0" xfId="0" quotePrefix="1" applyFont="1" applyAlignment="1">
      <alignment horizontal="right"/>
    </xf>
    <xf numFmtId="0" fontId="1" fillId="0" borderId="116" xfId="0" applyFont="1" applyBorder="1" applyProtection="1">
      <protection locked="0"/>
    </xf>
    <xf numFmtId="0" fontId="2" fillId="0" borderId="0" xfId="0" applyFont="1" applyAlignment="1">
      <alignment horizontal="right"/>
    </xf>
    <xf numFmtId="0" fontId="1" fillId="0" borderId="116" xfId="0" applyFont="1" applyBorder="1" applyAlignment="1" applyProtection="1">
      <alignment horizontal="left"/>
      <protection locked="0"/>
    </xf>
    <xf numFmtId="0" fontId="1" fillId="0" borderId="0" xfId="0" applyFont="1" applyAlignment="1">
      <alignment horizontal="right" vertical="center" wrapText="1"/>
    </xf>
    <xf numFmtId="0" fontId="12" fillId="0" borderId="0" xfId="0" applyFont="1" applyAlignment="1">
      <alignment vertical="center" wrapText="1"/>
    </xf>
    <xf numFmtId="0" fontId="12" fillId="0" borderId="59" xfId="0" applyFont="1" applyBorder="1" applyAlignment="1">
      <alignment vertical="center" wrapText="1"/>
    </xf>
    <xf numFmtId="0" fontId="2" fillId="0" borderId="95" xfId="0" applyFont="1" applyBorder="1" applyAlignment="1" applyProtection="1">
      <alignment horizontal="center" vertical="center"/>
      <protection locked="0"/>
    </xf>
    <xf numFmtId="0" fontId="2" fillId="0" borderId="0" xfId="0" applyFont="1" applyAlignment="1">
      <alignment horizontal="center"/>
    </xf>
    <xf numFmtId="0" fontId="1" fillId="0" borderId="0" xfId="0" applyFont="1"/>
    <xf numFmtId="0" fontId="1" fillId="0" borderId="1" xfId="0" applyFont="1" applyBorder="1" applyAlignment="1">
      <alignment horizontal="center" vertical="center"/>
    </xf>
    <xf numFmtId="0" fontId="2" fillId="0" borderId="3" xfId="0" quotePrefix="1" applyFont="1" applyBorder="1" applyAlignment="1">
      <alignment horizontal="center" vertical="center"/>
    </xf>
    <xf numFmtId="0" fontId="2" fillId="0" borderId="89" xfId="0" quotePrefix="1" applyFont="1" applyBorder="1" applyAlignment="1">
      <alignment horizontal="center" vertical="center"/>
    </xf>
    <xf numFmtId="0" fontId="2" fillId="0" borderId="100" xfId="0" applyFont="1" applyBorder="1" applyAlignment="1">
      <alignment horizontal="center" vertical="center"/>
    </xf>
    <xf numFmtId="0" fontId="2" fillId="11" borderId="3" xfId="0" quotePrefix="1" applyFont="1" applyFill="1" applyBorder="1" applyAlignment="1">
      <alignment horizontal="center" vertical="center"/>
    </xf>
    <xf numFmtId="0" fontId="2" fillId="11" borderId="89"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89" xfId="0" applyFont="1" applyFill="1" applyBorder="1" applyAlignment="1">
      <alignment horizontal="center" vertical="center"/>
    </xf>
    <xf numFmtId="0" fontId="2" fillId="12" borderId="1" xfId="0" applyFont="1" applyFill="1" applyBorder="1" applyAlignment="1">
      <alignment horizontal="center" vertical="center"/>
    </xf>
    <xf numFmtId="0" fontId="2" fillId="12" borderId="89" xfId="0" applyFont="1" applyFill="1" applyBorder="1" applyAlignment="1">
      <alignment horizontal="center" vertical="center"/>
    </xf>
    <xf numFmtId="0" fontId="2" fillId="0" borderId="0" xfId="0" quotePrefix="1" applyFont="1" applyAlignment="1">
      <alignment horizontal="center"/>
    </xf>
    <xf numFmtId="0" fontId="1" fillId="0" borderId="2" xfId="0" applyFont="1" applyBorder="1" applyAlignment="1">
      <alignment horizontal="center" vertical="center"/>
    </xf>
    <xf numFmtId="0" fontId="2" fillId="0" borderId="0" xfId="0" quotePrefix="1" applyFont="1" applyAlignment="1">
      <alignment horizontal="center" vertical="center"/>
    </xf>
    <xf numFmtId="0" fontId="2" fillId="0" borderId="59" xfId="0" quotePrefix="1" applyFont="1" applyBorder="1" applyAlignment="1">
      <alignment horizontal="center" vertical="center"/>
    </xf>
    <xf numFmtId="0" fontId="2" fillId="11" borderId="98" xfId="0" applyFont="1" applyFill="1" applyBorder="1" applyAlignment="1">
      <alignment horizontal="center" vertical="center"/>
    </xf>
    <xf numFmtId="0" fontId="2" fillId="11" borderId="99" xfId="0" applyFont="1" applyFill="1" applyBorder="1" applyAlignment="1">
      <alignment horizontal="center" vertical="center"/>
    </xf>
    <xf numFmtId="0" fontId="2" fillId="10" borderId="101" xfId="0" applyFont="1" applyFill="1" applyBorder="1" applyAlignment="1">
      <alignment horizontal="center" vertical="center"/>
    </xf>
    <xf numFmtId="0" fontId="2" fillId="10" borderId="99" xfId="0" applyFont="1" applyFill="1" applyBorder="1" applyAlignment="1">
      <alignment horizontal="center" vertical="center"/>
    </xf>
    <xf numFmtId="0" fontId="2" fillId="12" borderId="101" xfId="0" applyFont="1" applyFill="1" applyBorder="1" applyAlignment="1">
      <alignment horizontal="center" vertical="center"/>
    </xf>
    <xf numFmtId="0" fontId="2" fillId="12" borderId="99" xfId="0" applyFont="1" applyFill="1" applyBorder="1" applyAlignment="1">
      <alignment horizontal="center" vertical="center"/>
    </xf>
    <xf numFmtId="0" fontId="2" fillId="0" borderId="91" xfId="0" applyFont="1" applyBorder="1" applyAlignment="1">
      <alignment horizontal="center" vertical="center" wrapText="1"/>
    </xf>
    <xf numFmtId="0" fontId="2" fillId="9" borderId="85" xfId="0" quotePrefix="1" applyFont="1" applyFill="1" applyBorder="1" applyAlignment="1">
      <alignment horizontal="center" vertical="center" wrapText="1"/>
    </xf>
    <xf numFmtId="0" fontId="1" fillId="0" borderId="95" xfId="0" quotePrefix="1" applyFont="1" applyBorder="1" applyAlignment="1">
      <alignment horizontal="center" vertical="center" wrapText="1"/>
    </xf>
    <xf numFmtId="0" fontId="1" fillId="0" borderId="3" xfId="0" quotePrefix="1" applyFont="1" applyBorder="1" applyAlignment="1">
      <alignment horizontal="center" vertical="center" wrapText="1"/>
    </xf>
    <xf numFmtId="0" fontId="2" fillId="0" borderId="92" xfId="0" applyFont="1" applyBorder="1" applyAlignment="1">
      <alignment horizontal="center" vertical="center" wrapText="1"/>
    </xf>
    <xf numFmtId="0" fontId="2" fillId="9" borderId="59" xfId="0" applyFont="1" applyFill="1" applyBorder="1" applyAlignment="1">
      <alignment horizontal="center" vertical="center" wrapText="1"/>
    </xf>
    <xf numFmtId="0" fontId="1" fillId="0" borderId="97"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xf>
    <xf numFmtId="0" fontId="2" fillId="0" borderId="90" xfId="0" quotePrefix="1" applyFont="1" applyBorder="1" applyAlignment="1">
      <alignment horizontal="center" vertical="center"/>
    </xf>
    <xf numFmtId="0" fontId="2" fillId="0" borderId="86" xfId="0" quotePrefix="1" applyFont="1" applyBorder="1" applyAlignment="1">
      <alignment horizontal="center" vertical="center"/>
    </xf>
    <xf numFmtId="0" fontId="2" fillId="0" borderId="93" xfId="0" applyFont="1" applyBorder="1" applyAlignment="1">
      <alignment horizontal="center" vertical="center" wrapText="1"/>
    </xf>
    <xf numFmtId="0" fontId="2" fillId="9" borderId="86" xfId="0" applyFont="1" applyFill="1" applyBorder="1" applyAlignment="1">
      <alignment horizontal="center" vertical="center" wrapText="1"/>
    </xf>
    <xf numFmtId="0" fontId="1" fillId="0" borderId="96" xfId="0" applyFont="1" applyBorder="1" applyAlignment="1">
      <alignment horizontal="center" vertical="center" wrapText="1"/>
    </xf>
    <xf numFmtId="0" fontId="1" fillId="0" borderId="90" xfId="0" applyFont="1" applyBorder="1" applyAlignment="1">
      <alignment horizontal="center" vertical="center" wrapText="1"/>
    </xf>
    <xf numFmtId="0" fontId="2" fillId="0" borderId="94" xfId="0" applyFont="1" applyBorder="1" applyAlignment="1">
      <alignment horizontal="left" vertical="center"/>
    </xf>
    <xf numFmtId="0" fontId="2" fillId="0" borderId="0" xfId="0" applyFont="1" applyAlignment="1">
      <alignment horizontal="left" vertical="center"/>
    </xf>
    <xf numFmtId="0" fontId="1" fillId="0" borderId="58" xfId="0" applyFont="1" applyBorder="1" applyAlignment="1">
      <alignment vertical="center"/>
    </xf>
    <xf numFmtId="0" fontId="1" fillId="0" borderId="64" xfId="0" applyFont="1" applyBorder="1" applyAlignment="1">
      <alignment vertical="center"/>
    </xf>
    <xf numFmtId="37" fontId="1" fillId="0" borderId="63" xfId="0" applyNumberFormat="1" applyFont="1" applyBorder="1" applyAlignment="1">
      <alignment vertical="center"/>
    </xf>
    <xf numFmtId="37" fontId="1" fillId="0" borderId="66" xfId="0" applyNumberFormat="1" applyFont="1" applyBorder="1" applyAlignment="1">
      <alignment vertical="center"/>
    </xf>
    <xf numFmtId="0" fontId="1" fillId="0" borderId="59" xfId="0" applyFont="1" applyBorder="1" applyAlignment="1" applyProtection="1">
      <alignment vertical="center"/>
      <protection locked="0"/>
    </xf>
    <xf numFmtId="0" fontId="1" fillId="3" borderId="42" xfId="0" applyFont="1" applyFill="1" applyBorder="1" applyAlignment="1">
      <alignment vertical="center"/>
    </xf>
    <xf numFmtId="0" fontId="1" fillId="3" borderId="18" xfId="0" applyFont="1" applyFill="1" applyBorder="1" applyAlignment="1">
      <alignment horizontal="center" vertical="center"/>
    </xf>
    <xf numFmtId="6" fontId="1" fillId="3" borderId="46" xfId="0" applyNumberFormat="1" applyFont="1" applyFill="1" applyBorder="1" applyAlignment="1">
      <alignment vertical="center"/>
    </xf>
    <xf numFmtId="8" fontId="1" fillId="3" borderId="45" xfId="0" applyNumberFormat="1" applyFont="1" applyFill="1" applyBorder="1" applyAlignment="1">
      <alignment vertical="center"/>
    </xf>
    <xf numFmtId="8" fontId="1" fillId="3" borderId="47" xfId="0" applyNumberFormat="1" applyFont="1" applyFill="1" applyBorder="1" applyAlignment="1">
      <alignment vertical="center"/>
    </xf>
    <xf numFmtId="8" fontId="1" fillId="3" borderId="18" xfId="0" applyNumberFormat="1" applyFont="1" applyFill="1" applyBorder="1" applyAlignment="1">
      <alignment vertical="center"/>
    </xf>
    <xf numFmtId="8" fontId="1" fillId="3" borderId="18" xfId="0" applyNumberFormat="1" applyFont="1" applyFill="1" applyBorder="1" applyAlignment="1">
      <alignment horizontal="center" vertical="center"/>
    </xf>
    <xf numFmtId="8" fontId="1" fillId="3" borderId="43" xfId="0" applyNumberFormat="1" applyFont="1" applyFill="1" applyBorder="1" applyAlignment="1" applyProtection="1">
      <alignment horizontal="left" vertical="center"/>
      <protection locked="0"/>
    </xf>
    <xf numFmtId="0" fontId="1" fillId="0" borderId="28"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horizontal="center" vertical="center"/>
    </xf>
    <xf numFmtId="6" fontId="1" fillId="0" borderId="31" xfId="0" applyNumberFormat="1" applyFont="1" applyBorder="1" applyAlignment="1" applyProtection="1">
      <alignment vertical="center"/>
      <protection locked="0"/>
    </xf>
    <xf numFmtId="6" fontId="1" fillId="0" borderId="32" xfId="0" applyNumberFormat="1" applyFont="1" applyBorder="1" applyAlignment="1" applyProtection="1">
      <alignment vertical="center"/>
      <protection locked="0"/>
    </xf>
    <xf numFmtId="6" fontId="1" fillId="3" borderId="33" xfId="0" applyNumberFormat="1" applyFont="1" applyFill="1" applyBorder="1" applyAlignment="1">
      <alignment vertical="center"/>
    </xf>
    <xf numFmtId="164" fontId="1" fillId="3" borderId="33" xfId="1" applyNumberFormat="1" applyFont="1" applyFill="1" applyBorder="1" applyAlignment="1" applyProtection="1">
      <alignment horizontal="center" vertical="center"/>
    </xf>
    <xf numFmtId="164" fontId="1" fillId="0" borderId="34" xfId="1" applyNumberFormat="1" applyFont="1" applyBorder="1" applyAlignment="1" applyProtection="1">
      <alignment horizontal="left" vertical="center"/>
      <protection locked="0"/>
    </xf>
    <xf numFmtId="0" fontId="1" fillId="0" borderId="5" xfId="0" applyFont="1" applyBorder="1" applyAlignment="1">
      <alignment vertical="center"/>
    </xf>
    <xf numFmtId="0" fontId="1" fillId="0" borderId="6" xfId="0" applyFont="1" applyBorder="1" applyAlignment="1">
      <alignment vertical="center"/>
    </xf>
    <xf numFmtId="0" fontId="1" fillId="0" borderId="17" xfId="0" applyFont="1" applyBorder="1" applyAlignment="1">
      <alignment horizontal="center" vertical="center"/>
    </xf>
    <xf numFmtId="6" fontId="1" fillId="3" borderId="21" xfId="0" applyNumberFormat="1" applyFont="1" applyFill="1" applyBorder="1" applyAlignment="1">
      <alignment vertical="center"/>
    </xf>
    <xf numFmtId="6" fontId="1" fillId="3" borderId="20" xfId="0" applyNumberFormat="1" applyFont="1" applyFill="1" applyBorder="1" applyAlignment="1">
      <alignment vertical="center"/>
    </xf>
    <xf numFmtId="6" fontId="1" fillId="0" borderId="20" xfId="0" applyNumberFormat="1" applyFont="1" applyBorder="1" applyAlignment="1" applyProtection="1">
      <alignment vertical="center"/>
      <protection locked="0"/>
    </xf>
    <xf numFmtId="6" fontId="1" fillId="3" borderId="18" xfId="0" applyNumberFormat="1" applyFont="1" applyFill="1" applyBorder="1" applyAlignment="1">
      <alignment vertical="center"/>
    </xf>
    <xf numFmtId="164" fontId="1" fillId="3" borderId="18" xfId="1" applyNumberFormat="1" applyFont="1" applyFill="1" applyBorder="1" applyAlignment="1" applyProtection="1">
      <alignment horizontal="center" vertical="center"/>
    </xf>
    <xf numFmtId="164" fontId="1" fillId="0" borderId="16" xfId="1" applyNumberFormat="1" applyFont="1" applyBorder="1" applyAlignment="1" applyProtection="1">
      <alignment horizontal="left" vertical="center"/>
      <protection locked="0"/>
    </xf>
    <xf numFmtId="164" fontId="1" fillId="0" borderId="108" xfId="1" applyNumberFormat="1" applyFont="1" applyBorder="1" applyAlignment="1" applyProtection="1">
      <alignment horizontal="left" vertical="center"/>
      <protection locked="0"/>
    </xf>
    <xf numFmtId="164" fontId="1" fillId="0" borderId="110" xfId="1" applyNumberFormat="1" applyFont="1" applyBorder="1" applyAlignment="1" applyProtection="1">
      <alignment horizontal="left" vertical="center"/>
      <protection locked="0"/>
    </xf>
    <xf numFmtId="6" fontId="1" fillId="6" borderId="21" xfId="0" applyNumberFormat="1" applyFont="1" applyFill="1" applyBorder="1" applyAlignment="1">
      <alignment vertical="center"/>
    </xf>
    <xf numFmtId="6" fontId="1" fillId="6" borderId="20" xfId="0" applyNumberFormat="1" applyFont="1" applyFill="1" applyBorder="1" applyAlignment="1">
      <alignment vertical="center"/>
    </xf>
    <xf numFmtId="164" fontId="1" fillId="0" borderId="109" xfId="1" applyNumberFormat="1" applyFont="1" applyBorder="1" applyAlignment="1" applyProtection="1">
      <alignment horizontal="lef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7" xfId="0" applyFont="1" applyBorder="1" applyAlignment="1" applyProtection="1">
      <alignment horizontal="center" vertical="center"/>
      <protection locked="0"/>
    </xf>
    <xf numFmtId="0" fontId="13" fillId="0" borderId="5"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3" fillId="0" borderId="17" xfId="0" applyFont="1" applyBorder="1" applyAlignment="1" applyProtection="1">
      <alignment horizontal="center" vertical="center"/>
      <protection locked="0"/>
    </xf>
    <xf numFmtId="6" fontId="13" fillId="0" borderId="20" xfId="0" applyNumberFormat="1" applyFont="1" applyBorder="1" applyAlignment="1" applyProtection="1">
      <alignment vertical="center"/>
      <protection locked="0"/>
    </xf>
    <xf numFmtId="6" fontId="1" fillId="3" borderId="19" xfId="0" applyNumberFormat="1" applyFont="1" applyFill="1" applyBorder="1" applyAlignment="1">
      <alignment vertical="center"/>
    </xf>
    <xf numFmtId="164" fontId="1" fillId="3" borderId="19" xfId="1" applyNumberFormat="1" applyFont="1" applyFill="1" applyBorder="1" applyAlignment="1" applyProtection="1">
      <alignment horizontal="center"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17" xfId="0" applyFont="1" applyFill="1" applyBorder="1" applyAlignment="1">
      <alignment horizontal="left" vertical="center"/>
    </xf>
    <xf numFmtId="6" fontId="1" fillId="2" borderId="21" xfId="0" applyNumberFormat="1" applyFont="1" applyFill="1" applyBorder="1" applyAlignment="1">
      <alignment vertical="center"/>
    </xf>
    <xf numFmtId="6" fontId="1" fillId="2" borderId="20" xfId="0" applyNumberFormat="1" applyFont="1" applyFill="1" applyBorder="1" applyAlignment="1">
      <alignment vertical="center"/>
    </xf>
    <xf numFmtId="6" fontId="1" fillId="2" borderId="67" xfId="0" applyNumberFormat="1" applyFont="1" applyFill="1" applyBorder="1" applyAlignment="1">
      <alignment vertical="center"/>
    </xf>
    <xf numFmtId="6" fontId="1" fillId="2" borderId="17" xfId="0" applyNumberFormat="1" applyFont="1" applyFill="1" applyBorder="1" applyAlignment="1">
      <alignment vertical="center"/>
    </xf>
    <xf numFmtId="164" fontId="1" fillId="2" borderId="17" xfId="1" applyNumberFormat="1" applyFont="1" applyFill="1" applyBorder="1" applyAlignment="1" applyProtection="1">
      <alignment horizontal="center" vertical="center"/>
    </xf>
    <xf numFmtId="164" fontId="1" fillId="2" borderId="16" xfId="1" applyNumberFormat="1" applyFont="1" applyFill="1" applyBorder="1" applyAlignment="1" applyProtection="1">
      <alignment horizontal="left" vertical="center"/>
      <protection locked="0"/>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horizontal="left" vertical="center"/>
    </xf>
    <xf numFmtId="6" fontId="1" fillId="0" borderId="40" xfId="0" applyNumberFormat="1" applyFont="1" applyBorder="1" applyAlignment="1">
      <alignment vertical="center"/>
    </xf>
    <xf numFmtId="6" fontId="1" fillId="0" borderId="38" xfId="0" applyNumberFormat="1" applyFont="1" applyBorder="1" applyAlignment="1">
      <alignment vertical="center"/>
    </xf>
    <xf numFmtId="6" fontId="1" fillId="0" borderId="41" xfId="0" applyNumberFormat="1" applyFont="1" applyBorder="1" applyAlignment="1" applyProtection="1">
      <alignment horizontal="left" vertical="center"/>
      <protection locked="0"/>
    </xf>
    <xf numFmtId="0" fontId="1" fillId="3" borderId="18" xfId="0" applyFont="1" applyFill="1" applyBorder="1" applyAlignment="1">
      <alignment horizontal="left" vertical="center"/>
    </xf>
    <xf numFmtId="6" fontId="1" fillId="3" borderId="47" xfId="0" applyNumberFormat="1" applyFont="1" applyFill="1" applyBorder="1" applyAlignment="1">
      <alignment vertical="center"/>
    </xf>
    <xf numFmtId="6" fontId="1" fillId="3" borderId="45" xfId="0" applyNumberFormat="1" applyFont="1" applyFill="1" applyBorder="1" applyAlignment="1">
      <alignment vertical="center"/>
    </xf>
    <xf numFmtId="6" fontId="1" fillId="3" borderId="43" xfId="0" applyNumberFormat="1" applyFont="1" applyFill="1" applyBorder="1" applyAlignment="1" applyProtection="1">
      <alignment horizontal="left" vertical="center"/>
      <protection locked="0"/>
    </xf>
    <xf numFmtId="0" fontId="1" fillId="6" borderId="28" xfId="0" applyFont="1" applyFill="1" applyBorder="1" applyAlignment="1">
      <alignment vertical="center"/>
    </xf>
    <xf numFmtId="0" fontId="1" fillId="6" borderId="29" xfId="0" applyFont="1" applyFill="1" applyBorder="1" applyAlignment="1">
      <alignment vertical="center"/>
    </xf>
    <xf numFmtId="0" fontId="1" fillId="3" borderId="30" xfId="0" applyFont="1" applyFill="1" applyBorder="1" applyAlignment="1">
      <alignment horizontal="left" vertical="center"/>
    </xf>
    <xf numFmtId="6" fontId="1" fillId="3" borderId="31" xfId="0" applyNumberFormat="1" applyFont="1" applyFill="1" applyBorder="1" applyAlignment="1">
      <alignment vertical="center"/>
    </xf>
    <xf numFmtId="6" fontId="1" fillId="3" borderId="32" xfId="0" applyNumberFormat="1" applyFont="1" applyFill="1" applyBorder="1" applyAlignment="1">
      <alignment vertical="center"/>
    </xf>
    <xf numFmtId="6" fontId="1" fillId="3" borderId="84" xfId="0" applyNumberFormat="1" applyFont="1" applyFill="1" applyBorder="1" applyAlignment="1">
      <alignment vertical="center"/>
    </xf>
    <xf numFmtId="6" fontId="1" fillId="3" borderId="63" xfId="0" applyNumberFormat="1" applyFont="1" applyFill="1" applyBorder="1" applyAlignment="1">
      <alignment vertical="center"/>
    </xf>
    <xf numFmtId="6" fontId="1" fillId="3" borderId="65" xfId="0" applyNumberFormat="1" applyFont="1" applyFill="1" applyBorder="1" applyAlignment="1">
      <alignment vertical="center"/>
    </xf>
    <xf numFmtId="6" fontId="1" fillId="3" borderId="34" xfId="0" applyNumberFormat="1" applyFont="1" applyFill="1" applyBorder="1" applyAlignment="1" applyProtection="1">
      <alignment horizontal="left" vertical="center"/>
      <protection locked="0"/>
    </xf>
    <xf numFmtId="0" fontId="13" fillId="0" borderId="6" xfId="0" applyFont="1" applyBorder="1" applyAlignment="1">
      <alignment vertical="center"/>
    </xf>
    <xf numFmtId="6" fontId="1" fillId="6" borderId="113" xfId="0" applyNumberFormat="1" applyFont="1" applyFill="1" applyBorder="1" applyAlignment="1">
      <alignment vertical="center"/>
    </xf>
    <xf numFmtId="6" fontId="1" fillId="6" borderId="114" xfId="0" applyNumberFormat="1" applyFont="1" applyFill="1" applyBorder="1" applyAlignment="1">
      <alignment vertical="center"/>
    </xf>
    <xf numFmtId="0" fontId="1" fillId="6" borderId="5" xfId="0" applyFont="1" applyFill="1" applyBorder="1" applyAlignment="1">
      <alignment vertical="center"/>
    </xf>
    <xf numFmtId="0" fontId="1" fillId="6" borderId="6" xfId="0" applyFont="1" applyFill="1" applyBorder="1" applyAlignment="1">
      <alignment vertical="center"/>
    </xf>
    <xf numFmtId="0" fontId="1" fillId="3" borderId="17" xfId="0" applyFont="1" applyFill="1" applyBorder="1" applyAlignment="1">
      <alignment horizontal="center" vertical="center"/>
    </xf>
    <xf numFmtId="6" fontId="1" fillId="3" borderId="39" xfId="0" applyNumberFormat="1" applyFont="1" applyFill="1" applyBorder="1" applyAlignment="1">
      <alignment vertical="center"/>
    </xf>
    <xf numFmtId="6" fontId="1" fillId="3" borderId="40" xfId="0" applyNumberFormat="1" applyFont="1" applyFill="1" applyBorder="1" applyAlignment="1">
      <alignment vertical="center"/>
    </xf>
    <xf numFmtId="6" fontId="1" fillId="3" borderId="16" xfId="0" applyNumberFormat="1" applyFont="1" applyFill="1" applyBorder="1" applyAlignment="1" applyProtection="1">
      <alignment horizontal="left" vertical="center"/>
      <protection locked="0"/>
    </xf>
    <xf numFmtId="0" fontId="1" fillId="0" borderId="24" xfId="0" applyFont="1" applyBorder="1" applyAlignment="1">
      <alignment horizontal="center" vertical="center"/>
    </xf>
    <xf numFmtId="6" fontId="1" fillId="0" borderId="107" xfId="0" applyNumberFormat="1" applyFont="1" applyBorder="1" applyAlignment="1" applyProtection="1">
      <alignment vertical="center"/>
      <protection locked="0"/>
    </xf>
    <xf numFmtId="6" fontId="1" fillId="0" borderId="111" xfId="0" applyNumberFormat="1" applyFont="1" applyBorder="1" applyAlignment="1" applyProtection="1">
      <alignment vertical="center"/>
      <protection locked="0"/>
    </xf>
    <xf numFmtId="6" fontId="1" fillId="6" borderId="106" xfId="0" applyNumberFormat="1" applyFont="1" applyFill="1" applyBorder="1" applyAlignment="1">
      <alignment vertical="center"/>
    </xf>
    <xf numFmtId="0" fontId="1" fillId="8" borderId="6" xfId="0" applyFont="1" applyFill="1" applyBorder="1" applyAlignment="1">
      <alignment vertical="center"/>
    </xf>
    <xf numFmtId="6" fontId="1" fillId="0" borderId="112" xfId="0" applyNumberFormat="1" applyFont="1" applyBorder="1" applyAlignment="1" applyProtection="1">
      <alignment vertical="center"/>
      <protection locked="0"/>
    </xf>
    <xf numFmtId="6" fontId="1" fillId="0" borderId="63" xfId="0" applyNumberFormat="1" applyFont="1" applyBorder="1" applyAlignment="1" applyProtection="1">
      <alignment vertical="center"/>
      <protection locked="0"/>
    </xf>
    <xf numFmtId="6" fontId="1" fillId="0" borderId="115" xfId="0" applyNumberFormat="1" applyFont="1" applyBorder="1" applyAlignment="1" applyProtection="1">
      <alignment vertical="center"/>
      <protection locked="0"/>
    </xf>
    <xf numFmtId="0" fontId="13" fillId="0" borderId="17"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5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horizontal="left" vertical="center"/>
    </xf>
    <xf numFmtId="6" fontId="1" fillId="0" borderId="57" xfId="0" applyNumberFormat="1" applyFont="1" applyBorder="1" applyAlignment="1">
      <alignment vertical="center"/>
    </xf>
    <xf numFmtId="6" fontId="1" fillId="0" borderId="49" xfId="0" applyNumberFormat="1" applyFont="1" applyBorder="1" applyAlignment="1">
      <alignment vertical="center"/>
    </xf>
    <xf numFmtId="164" fontId="1" fillId="0" borderId="49" xfId="1" applyNumberFormat="1" applyFont="1" applyFill="1" applyBorder="1" applyAlignment="1" applyProtection="1">
      <alignment horizontal="center" vertical="center"/>
    </xf>
    <xf numFmtId="164" fontId="1" fillId="0" borderId="52" xfId="1" applyNumberFormat="1" applyFont="1" applyFill="1" applyBorder="1" applyAlignment="1" applyProtection="1">
      <alignment horizontal="left" vertical="center"/>
      <protection locked="0"/>
    </xf>
    <xf numFmtId="164" fontId="1" fillId="3" borderId="43" xfId="1" applyNumberFormat="1" applyFont="1" applyFill="1" applyBorder="1" applyAlignment="1" applyProtection="1">
      <alignment horizontal="center" vertical="center"/>
      <protection locked="0"/>
    </xf>
    <xf numFmtId="8" fontId="1" fillId="3" borderId="46" xfId="0" applyNumberFormat="1" applyFont="1" applyFill="1" applyBorder="1" applyAlignment="1">
      <alignment vertical="center"/>
    </xf>
    <xf numFmtId="8" fontId="1" fillId="3" borderId="32" xfId="0" applyNumberFormat="1" applyFont="1" applyFill="1" applyBorder="1" applyAlignment="1">
      <alignment vertical="center"/>
    </xf>
    <xf numFmtId="8" fontId="1" fillId="3" borderId="33" xfId="0" applyNumberFormat="1" applyFont="1" applyFill="1" applyBorder="1" applyAlignment="1">
      <alignment vertical="center"/>
    </xf>
    <xf numFmtId="164" fontId="1" fillId="3" borderId="34" xfId="1" applyNumberFormat="1" applyFont="1" applyFill="1" applyBorder="1" applyAlignment="1" applyProtection="1">
      <alignment horizontal="center" vertical="center"/>
      <protection locked="0"/>
    </xf>
    <xf numFmtId="6" fontId="1" fillId="0" borderId="40" xfId="0" applyNumberFormat="1" applyFont="1" applyBorder="1" applyAlignment="1" applyProtection="1">
      <alignment vertical="center"/>
      <protection locked="0"/>
    </xf>
    <xf numFmtId="6" fontId="1" fillId="3" borderId="23" xfId="0" applyNumberFormat="1" applyFont="1" applyFill="1" applyBorder="1" applyAlignment="1">
      <alignment vertical="center"/>
    </xf>
    <xf numFmtId="6" fontId="1" fillId="3" borderId="22" xfId="0" applyNumberFormat="1" applyFont="1" applyFill="1" applyBorder="1" applyAlignment="1">
      <alignment vertical="center"/>
    </xf>
    <xf numFmtId="164" fontId="1" fillId="3" borderId="16" xfId="1" applyNumberFormat="1" applyFont="1" applyFill="1" applyBorder="1" applyAlignment="1" applyProtection="1">
      <alignment horizontal="left" vertical="center"/>
      <protection locked="0"/>
    </xf>
    <xf numFmtId="6" fontId="1" fillId="0" borderId="21" xfId="0" applyNumberFormat="1" applyFont="1" applyBorder="1" applyAlignment="1" applyProtection="1">
      <alignment vertical="center"/>
      <protection locked="0"/>
    </xf>
    <xf numFmtId="6" fontId="1" fillId="3" borderId="44" xfId="0" applyNumberFormat="1" applyFont="1" applyFill="1" applyBorder="1" applyAlignment="1">
      <alignment vertical="center"/>
    </xf>
    <xf numFmtId="0" fontId="1" fillId="6" borderId="17" xfId="0" applyFont="1" applyFill="1" applyBorder="1" applyAlignment="1">
      <alignment horizontal="center" vertical="center"/>
    </xf>
    <xf numFmtId="6" fontId="1" fillId="6" borderId="47" xfId="0" applyNumberFormat="1" applyFont="1" applyFill="1" applyBorder="1" applyAlignment="1">
      <alignment vertical="center"/>
    </xf>
    <xf numFmtId="6" fontId="1" fillId="6" borderId="45" xfId="0" applyNumberFormat="1" applyFont="1" applyFill="1" applyBorder="1" applyAlignment="1">
      <alignment vertical="center"/>
    </xf>
    <xf numFmtId="0" fontId="1" fillId="3" borderId="68" xfId="0" applyFont="1" applyFill="1" applyBorder="1" applyAlignment="1">
      <alignment horizontal="left" vertical="center"/>
    </xf>
    <xf numFmtId="6" fontId="1" fillId="3" borderId="69" xfId="0" applyNumberFormat="1" applyFont="1" applyFill="1" applyBorder="1" applyAlignment="1">
      <alignment vertical="center"/>
    </xf>
    <xf numFmtId="6" fontId="1" fillId="3" borderId="70" xfId="0" applyNumberFormat="1" applyFont="1" applyFill="1" applyBorder="1" applyAlignment="1">
      <alignment vertical="center"/>
    </xf>
    <xf numFmtId="6" fontId="1" fillId="3" borderId="68" xfId="0" applyNumberFormat="1" applyFont="1" applyFill="1" applyBorder="1" applyAlignment="1">
      <alignment vertical="center"/>
    </xf>
    <xf numFmtId="164" fontId="1" fillId="3" borderId="68" xfId="1" applyNumberFormat="1" applyFont="1" applyFill="1" applyBorder="1" applyAlignment="1" applyProtection="1">
      <alignment horizontal="center" vertical="center"/>
    </xf>
    <xf numFmtId="164" fontId="1" fillId="3" borderId="71" xfId="1" applyNumberFormat="1" applyFont="1" applyFill="1" applyBorder="1" applyAlignment="1" applyProtection="1">
      <alignment horizontal="left" vertical="center"/>
      <protection locked="0"/>
    </xf>
    <xf numFmtId="164" fontId="1" fillId="3" borderId="34" xfId="1" applyNumberFormat="1" applyFont="1" applyFill="1" applyBorder="1" applyAlignment="1" applyProtection="1">
      <alignment horizontal="left" vertical="center"/>
      <protection locked="0"/>
    </xf>
    <xf numFmtId="0" fontId="2" fillId="2" borderId="48" xfId="0" applyFont="1" applyFill="1" applyBorder="1" applyAlignment="1">
      <alignment vertical="center"/>
    </xf>
    <xf numFmtId="0" fontId="2" fillId="2" borderId="49" xfId="0" applyFont="1" applyFill="1" applyBorder="1" applyAlignment="1">
      <alignment horizontal="left" vertical="center"/>
    </xf>
    <xf numFmtId="6" fontId="2" fillId="2" borderId="56" xfId="0" applyNumberFormat="1" applyFont="1" applyFill="1" applyBorder="1" applyAlignment="1">
      <alignment vertical="center"/>
    </xf>
    <xf numFmtId="6" fontId="2" fillId="2" borderId="57" xfId="0" applyNumberFormat="1" applyFont="1" applyFill="1" applyBorder="1" applyAlignment="1">
      <alignment vertical="center"/>
    </xf>
    <xf numFmtId="6" fontId="1" fillId="2" borderId="49" xfId="0" applyNumberFormat="1" applyFont="1" applyFill="1" applyBorder="1" applyAlignment="1">
      <alignment vertical="center"/>
    </xf>
    <xf numFmtId="164" fontId="1" fillId="2" borderId="49" xfId="1" applyNumberFormat="1" applyFont="1" applyFill="1" applyBorder="1" applyAlignment="1" applyProtection="1">
      <alignment horizontal="center" vertical="center"/>
    </xf>
    <xf numFmtId="164" fontId="1" fillId="2" borderId="52" xfId="1" applyNumberFormat="1" applyFont="1" applyFill="1" applyBorder="1" applyAlignment="1" applyProtection="1">
      <alignment horizontal="left" vertical="center"/>
      <protection locked="0"/>
    </xf>
    <xf numFmtId="0" fontId="2" fillId="0" borderId="29" xfId="0" quotePrefix="1" applyFont="1" applyBorder="1" applyAlignment="1">
      <alignment horizontal="left" vertical="center"/>
    </xf>
    <xf numFmtId="0" fontId="2" fillId="0" borderId="0" xfId="0" quotePrefix="1" applyFont="1" applyAlignment="1">
      <alignment horizontal="left" vertical="center"/>
    </xf>
    <xf numFmtId="5" fontId="1" fillId="0" borderId="73" xfId="0" applyNumberFormat="1" applyFont="1" applyBorder="1" applyAlignment="1">
      <alignment vertical="center"/>
    </xf>
    <xf numFmtId="5" fontId="1" fillId="0" borderId="63" xfId="0" applyNumberFormat="1" applyFont="1" applyBorder="1" applyAlignment="1">
      <alignment vertical="center"/>
    </xf>
    <xf numFmtId="0" fontId="1" fillId="0" borderId="58" xfId="0" applyFont="1" applyBorder="1" applyAlignment="1">
      <alignment horizontal="center" vertical="center"/>
    </xf>
    <xf numFmtId="0" fontId="1" fillId="0" borderId="58" xfId="0" quotePrefix="1" applyFont="1" applyBorder="1" applyAlignment="1">
      <alignment horizontal="center" vertical="center"/>
    </xf>
    <xf numFmtId="164" fontId="1" fillId="0" borderId="58" xfId="1" applyNumberFormat="1" applyFont="1" applyFill="1" applyBorder="1" applyAlignment="1" applyProtection="1">
      <alignment horizontal="center" vertical="center"/>
    </xf>
    <xf numFmtId="164" fontId="1" fillId="0" borderId="59" xfId="1" applyNumberFormat="1" applyFont="1" applyBorder="1" applyAlignment="1" applyProtection="1">
      <alignment horizontal="left" vertical="center"/>
      <protection locked="0"/>
    </xf>
    <xf numFmtId="0" fontId="1" fillId="3" borderId="6" xfId="0" applyFont="1" applyFill="1" applyBorder="1" applyAlignment="1">
      <alignment vertical="center"/>
    </xf>
    <xf numFmtId="0" fontId="1" fillId="3" borderId="18" xfId="0" applyFont="1" applyFill="1" applyBorder="1" applyAlignment="1">
      <alignment vertical="center"/>
    </xf>
    <xf numFmtId="0" fontId="1" fillId="3" borderId="47" xfId="0" applyFont="1" applyFill="1" applyBorder="1" applyAlignment="1">
      <alignment vertical="center"/>
    </xf>
    <xf numFmtId="37" fontId="1" fillId="3" borderId="45" xfId="0" applyNumberFormat="1" applyFont="1" applyFill="1" applyBorder="1" applyAlignment="1">
      <alignment vertical="center"/>
    </xf>
    <xf numFmtId="37" fontId="1" fillId="3" borderId="47" xfId="0" applyNumberFormat="1" applyFont="1" applyFill="1" applyBorder="1" applyAlignment="1">
      <alignment vertical="center"/>
    </xf>
    <xf numFmtId="0" fontId="1" fillId="3" borderId="18" xfId="0" quotePrefix="1" applyFont="1" applyFill="1" applyBorder="1" applyAlignment="1">
      <alignment horizontal="center" vertical="center"/>
    </xf>
    <xf numFmtId="164" fontId="1" fillId="3" borderId="43" xfId="1" applyNumberFormat="1" applyFont="1" applyFill="1" applyBorder="1" applyAlignment="1" applyProtection="1">
      <alignment horizontal="left" vertical="center"/>
      <protection locked="0"/>
    </xf>
    <xf numFmtId="0" fontId="2" fillId="0" borderId="6" xfId="0" applyFont="1" applyBorder="1" applyAlignment="1">
      <alignment vertical="center"/>
    </xf>
    <xf numFmtId="0" fontId="1" fillId="0" borderId="29" xfId="0" quotePrefix="1" applyFont="1" applyBorder="1" applyAlignment="1">
      <alignment horizontal="left" vertical="center"/>
    </xf>
    <xf numFmtId="0" fontId="1" fillId="3" borderId="30" xfId="0" applyFont="1" applyFill="1" applyBorder="1" applyAlignment="1">
      <alignment vertical="center"/>
    </xf>
    <xf numFmtId="0" fontId="1" fillId="3" borderId="35" xfId="0" applyFont="1" applyFill="1" applyBorder="1" applyAlignment="1">
      <alignment vertical="center"/>
    </xf>
    <xf numFmtId="37" fontId="1" fillId="3" borderId="27" xfId="0" applyNumberFormat="1" applyFont="1" applyFill="1" applyBorder="1" applyAlignment="1">
      <alignment vertical="center"/>
    </xf>
    <xf numFmtId="37" fontId="1" fillId="3" borderId="35" xfId="0" applyNumberFormat="1" applyFont="1" applyFill="1" applyBorder="1" applyAlignment="1">
      <alignment vertical="center"/>
    </xf>
    <xf numFmtId="0" fontId="1" fillId="0" borderId="6" xfId="0" quotePrefix="1" applyFont="1" applyBorder="1" applyAlignment="1">
      <alignment horizontal="left" vertical="center"/>
    </xf>
    <xf numFmtId="5" fontId="1" fillId="0" borderId="25" xfId="0" applyNumberFormat="1" applyFont="1" applyBorder="1" applyAlignment="1" applyProtection="1">
      <alignment vertical="center"/>
      <protection locked="0"/>
    </xf>
    <xf numFmtId="0" fontId="1" fillId="2" borderId="6" xfId="0" applyFont="1" applyFill="1" applyBorder="1" applyAlignment="1">
      <alignment horizontal="left" vertical="center"/>
    </xf>
    <xf numFmtId="0" fontId="1" fillId="2" borderId="17" xfId="0" quotePrefix="1" applyFont="1" applyFill="1" applyBorder="1" applyAlignment="1">
      <alignment horizontal="center" vertical="center"/>
    </xf>
    <xf numFmtId="6" fontId="1" fillId="4" borderId="24" xfId="0" applyNumberFormat="1" applyFont="1" applyFill="1" applyBorder="1" applyAlignment="1">
      <alignment vertical="center"/>
    </xf>
    <xf numFmtId="6" fontId="1" fillId="4" borderId="25" xfId="0" applyNumberFormat="1" applyFont="1" applyFill="1" applyBorder="1" applyAlignment="1">
      <alignment vertical="center"/>
    </xf>
    <xf numFmtId="0" fontId="14" fillId="3" borderId="6" xfId="0" applyFont="1" applyFill="1" applyBorder="1" applyAlignment="1">
      <alignment vertical="center"/>
    </xf>
    <xf numFmtId="5" fontId="1" fillId="3" borderId="20" xfId="0" applyNumberFormat="1" applyFont="1" applyFill="1" applyBorder="1" applyAlignment="1">
      <alignment vertical="center"/>
    </xf>
    <xf numFmtId="5" fontId="1" fillId="3" borderId="21" xfId="0" applyNumberFormat="1" applyFont="1" applyFill="1" applyBorder="1" applyAlignment="1">
      <alignment vertical="center"/>
    </xf>
    <xf numFmtId="6" fontId="1" fillId="3" borderId="17" xfId="0" applyNumberFormat="1" applyFont="1" applyFill="1" applyBorder="1" applyAlignment="1">
      <alignment vertical="center"/>
    </xf>
    <xf numFmtId="164" fontId="1" fillId="3" borderId="17" xfId="1" applyNumberFormat="1" applyFont="1" applyFill="1" applyBorder="1" applyAlignment="1" applyProtection="1">
      <alignment horizontal="center" vertical="center"/>
    </xf>
    <xf numFmtId="5" fontId="1" fillId="0" borderId="27" xfId="0" applyNumberFormat="1" applyFont="1" applyBorder="1" applyAlignment="1" applyProtection="1">
      <alignment vertical="center"/>
      <protection locked="0"/>
    </xf>
    <xf numFmtId="0" fontId="14" fillId="0" borderId="29" xfId="0" applyFont="1" applyBorder="1" applyAlignment="1">
      <alignment horizontal="left" vertical="center"/>
    </xf>
    <xf numFmtId="0" fontId="14" fillId="0" borderId="6" xfId="0" applyFont="1" applyBorder="1" applyAlignment="1">
      <alignment horizontal="left" vertical="center"/>
    </xf>
    <xf numFmtId="0" fontId="1" fillId="0" borderId="6" xfId="0" applyFont="1" applyBorder="1" applyAlignment="1">
      <alignment horizontal="left" vertical="center"/>
    </xf>
    <xf numFmtId="0" fontId="1" fillId="0" borderId="17" xfId="0" quotePrefix="1" applyFont="1" applyBorder="1" applyAlignment="1">
      <alignment horizontal="center" vertical="center"/>
    </xf>
    <xf numFmtId="0" fontId="1" fillId="2" borderId="48" xfId="0" applyFont="1" applyFill="1" applyBorder="1" applyAlignment="1">
      <alignment vertical="center"/>
    </xf>
    <xf numFmtId="0" fontId="1" fillId="2" borderId="48" xfId="0" quotePrefix="1" applyFont="1" applyFill="1" applyBorder="1" applyAlignment="1">
      <alignment horizontal="left" vertical="center"/>
    </xf>
    <xf numFmtId="0" fontId="1" fillId="2" borderId="49" xfId="0" quotePrefix="1" applyFont="1" applyFill="1" applyBorder="1" applyAlignment="1">
      <alignment horizontal="center" vertical="center"/>
    </xf>
    <xf numFmtId="6" fontId="1" fillId="4" borderId="50" xfId="0" applyNumberFormat="1" applyFont="1" applyFill="1" applyBorder="1" applyAlignment="1">
      <alignment vertical="center"/>
    </xf>
    <xf numFmtId="6" fontId="1" fillId="4" borderId="51" xfId="0" applyNumberFormat="1" applyFont="1" applyFill="1" applyBorder="1" applyAlignment="1">
      <alignment vertical="center"/>
    </xf>
    <xf numFmtId="0" fontId="1" fillId="3" borderId="29" xfId="0" applyFont="1" applyFill="1" applyBorder="1" applyAlignment="1">
      <alignment vertical="center"/>
    </xf>
    <xf numFmtId="0" fontId="1" fillId="3" borderId="30" xfId="0" applyFont="1" applyFill="1" applyBorder="1" applyAlignment="1">
      <alignment horizontal="center" vertical="center"/>
    </xf>
    <xf numFmtId="5" fontId="1" fillId="3" borderId="32" xfId="0" applyNumberFormat="1" applyFont="1" applyFill="1" applyBorder="1" applyAlignment="1">
      <alignment vertical="center"/>
    </xf>
    <xf numFmtId="5" fontId="1" fillId="3" borderId="31" xfId="0" applyNumberFormat="1" applyFont="1" applyFill="1" applyBorder="1" applyAlignment="1">
      <alignment vertical="center"/>
    </xf>
    <xf numFmtId="6" fontId="1" fillId="3" borderId="30" xfId="0" applyNumberFormat="1" applyFont="1" applyFill="1" applyBorder="1" applyAlignment="1">
      <alignment vertical="center"/>
    </xf>
    <xf numFmtId="164" fontId="1" fillId="3" borderId="30" xfId="1" applyNumberFormat="1" applyFont="1" applyFill="1" applyBorder="1" applyAlignment="1" applyProtection="1">
      <alignment horizontal="center" vertical="center"/>
    </xf>
    <xf numFmtId="5" fontId="1" fillId="0" borderId="26" xfId="0" applyNumberFormat="1" applyFont="1" applyBorder="1" applyAlignment="1" applyProtection="1">
      <alignment vertical="center"/>
      <protection locked="0"/>
    </xf>
    <xf numFmtId="0" fontId="1" fillId="2" borderId="6" xfId="0" quotePrefix="1" applyFont="1" applyFill="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pplyProtection="1">
      <alignment horizontal="left" vertical="center"/>
      <protection locked="0"/>
    </xf>
    <xf numFmtId="0" fontId="1" fillId="2" borderId="6" xfId="0" applyFont="1" applyFill="1" applyBorder="1" applyAlignment="1" applyProtection="1">
      <alignment vertical="center"/>
      <protection locked="0"/>
    </xf>
    <xf numFmtId="0" fontId="2" fillId="2" borderId="48" xfId="0" applyFont="1" applyFill="1" applyBorder="1" applyAlignment="1">
      <alignment horizontal="left" vertical="center"/>
    </xf>
    <xf numFmtId="0" fontId="2" fillId="2" borderId="105" xfId="0" applyFont="1" applyFill="1" applyBorder="1" applyAlignment="1">
      <alignment horizontal="center" vertical="center"/>
    </xf>
    <xf numFmtId="6" fontId="2" fillId="2" borderId="50" xfId="0" applyNumberFormat="1" applyFont="1" applyFill="1" applyBorder="1" applyAlignment="1">
      <alignment vertical="center"/>
    </xf>
    <xf numFmtId="6" fontId="2" fillId="2" borderId="51" xfId="0" applyNumberFormat="1" applyFont="1" applyFill="1" applyBorder="1" applyAlignment="1">
      <alignment vertical="center"/>
    </xf>
    <xf numFmtId="6" fontId="2" fillId="2" borderId="49" xfId="0" applyNumberFormat="1" applyFont="1" applyFill="1" applyBorder="1" applyAlignment="1">
      <alignment vertical="center"/>
    </xf>
    <xf numFmtId="164" fontId="2" fillId="2" borderId="49" xfId="1" applyNumberFormat="1" applyFont="1" applyFill="1" applyBorder="1" applyAlignment="1" applyProtection="1">
      <alignment horizontal="center" vertical="center"/>
    </xf>
    <xf numFmtId="0" fontId="15" fillId="0" borderId="0" xfId="0" applyFont="1" applyAlignment="1">
      <alignment horizontal="center" vertical="center"/>
    </xf>
    <xf numFmtId="6" fontId="1" fillId="0" borderId="0" xfId="0" applyNumberFormat="1" applyFont="1" applyAlignment="1">
      <alignment vertical="center"/>
    </xf>
    <xf numFmtId="5" fontId="1" fillId="0" borderId="0" xfId="0" applyNumberFormat="1"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right" vertical="center"/>
    </xf>
    <xf numFmtId="6" fontId="2" fillId="5" borderId="75" xfId="0" applyNumberFormat="1" applyFont="1" applyFill="1" applyBorder="1" applyAlignment="1">
      <alignment vertical="center"/>
    </xf>
    <xf numFmtId="6" fontId="2" fillId="5" borderId="76" xfId="0" applyNumberFormat="1" applyFont="1" applyFill="1" applyBorder="1" applyAlignment="1">
      <alignment vertical="center"/>
    </xf>
    <xf numFmtId="6" fontId="2" fillId="5" borderId="77" xfId="0" applyNumberFormat="1" applyFont="1" applyFill="1" applyBorder="1" applyAlignment="1">
      <alignment vertical="center"/>
    </xf>
    <xf numFmtId="6" fontId="2" fillId="3" borderId="10" xfId="0" applyNumberFormat="1" applyFont="1" applyFill="1" applyBorder="1" applyAlignment="1">
      <alignment vertical="center"/>
    </xf>
    <xf numFmtId="6" fontId="2" fillId="3" borderId="11" xfId="0" applyNumberFormat="1" applyFont="1" applyFill="1" applyBorder="1" applyAlignment="1">
      <alignment vertical="center"/>
    </xf>
    <xf numFmtId="0" fontId="2" fillId="7" borderId="102" xfId="0" applyFont="1" applyFill="1" applyBorder="1" applyAlignment="1">
      <alignment horizontal="center" vertical="center"/>
    </xf>
    <xf numFmtId="6" fontId="2" fillId="0" borderId="82" xfId="0" applyNumberFormat="1" applyFont="1" applyBorder="1" applyAlignment="1" applyProtection="1">
      <alignment vertical="center"/>
      <protection locked="0"/>
    </xf>
    <xf numFmtId="6" fontId="2" fillId="6" borderId="81" xfId="0" applyNumberFormat="1" applyFont="1" applyFill="1" applyBorder="1" applyAlignment="1">
      <alignment vertical="center"/>
    </xf>
    <xf numFmtId="6" fontId="2" fillId="0" borderId="81" xfId="0" applyNumberFormat="1" applyFont="1" applyBorder="1" applyAlignment="1" applyProtection="1">
      <alignment vertical="center"/>
      <protection locked="0"/>
    </xf>
    <xf numFmtId="6" fontId="2" fillId="6" borderId="83" xfId="0" applyNumberFormat="1" applyFont="1" applyFill="1" applyBorder="1" applyAlignment="1">
      <alignment vertical="center"/>
    </xf>
    <xf numFmtId="6" fontId="2" fillId="3" borderId="12" xfId="0" applyNumberFormat="1" applyFont="1" applyFill="1" applyBorder="1" applyAlignment="1">
      <alignment vertical="center"/>
    </xf>
    <xf numFmtId="6" fontId="2" fillId="3" borderId="13" xfId="0" applyNumberFormat="1" applyFont="1" applyFill="1" applyBorder="1" applyAlignment="1">
      <alignment vertical="center"/>
    </xf>
    <xf numFmtId="9" fontId="2" fillId="7" borderId="103" xfId="0" applyNumberFormat="1" applyFont="1" applyFill="1" applyBorder="1" applyAlignment="1">
      <alignment horizontal="center" vertical="center"/>
    </xf>
    <xf numFmtId="6" fontId="2" fillId="5" borderId="78" xfId="0" applyNumberFormat="1" applyFont="1" applyFill="1" applyBorder="1" applyAlignment="1">
      <alignment vertical="center"/>
    </xf>
    <xf numFmtId="6" fontId="2" fillId="5" borderId="79" xfId="0" applyNumberFormat="1" applyFont="1" applyFill="1" applyBorder="1" applyAlignment="1">
      <alignment vertical="center"/>
    </xf>
    <xf numFmtId="6" fontId="2" fillId="5" borderId="80" xfId="0" applyNumberFormat="1" applyFont="1" applyFill="1" applyBorder="1" applyAlignment="1">
      <alignment vertical="center"/>
    </xf>
    <xf numFmtId="6" fontId="2" fillId="3" borderId="14" xfId="0" applyNumberFormat="1" applyFont="1" applyFill="1" applyBorder="1" applyAlignment="1">
      <alignment vertical="center"/>
    </xf>
    <xf numFmtId="6" fontId="2" fillId="3" borderId="15" xfId="0" applyNumberFormat="1" applyFont="1" applyFill="1" applyBorder="1" applyAlignment="1">
      <alignment vertical="center"/>
    </xf>
    <xf numFmtId="0" fontId="2" fillId="0" borderId="0" xfId="0" applyFont="1" applyAlignment="1">
      <alignment horizontal="center" vertical="center"/>
    </xf>
    <xf numFmtId="6" fontId="2" fillId="0" borderId="0" xfId="0" applyNumberFormat="1" applyFont="1" applyAlignment="1">
      <alignment vertical="center"/>
    </xf>
    <xf numFmtId="6" fontId="2" fillId="0" borderId="0" xfId="0" quotePrefix="1" applyNumberFormat="1" applyFont="1" applyAlignment="1">
      <alignment horizontal="right"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E10" sqref="E10"/>
    </sheetView>
  </sheetViews>
  <sheetFormatPr defaultColWidth="8.90625" defaultRowHeight="15"/>
  <cols>
    <col min="1" max="1" width="13.54296875" style="8" customWidth="1"/>
    <col min="2" max="2" width="43.453125" style="8" customWidth="1"/>
    <col min="3" max="16384" width="8.90625" style="8"/>
  </cols>
  <sheetData>
    <row r="1" spans="1:2" s="29" customFormat="1" ht="17.399999999999999">
      <c r="A1" s="29" t="s">
        <v>186</v>
      </c>
      <c r="B1" s="29" t="s">
        <v>187</v>
      </c>
    </row>
    <row r="2" spans="1:2" ht="15.6">
      <c r="A2" s="27" t="s">
        <v>202</v>
      </c>
      <c r="B2" s="30" t="s">
        <v>192</v>
      </c>
    </row>
    <row r="3" spans="1:2" ht="54" customHeight="1">
      <c r="B3" s="28" t="s">
        <v>197</v>
      </c>
    </row>
    <row r="4" spans="1:2">
      <c r="B4" s="28"/>
    </row>
    <row r="5" spans="1:2" ht="15.6">
      <c r="A5" s="27" t="s">
        <v>188</v>
      </c>
      <c r="B5" s="30" t="s">
        <v>193</v>
      </c>
    </row>
    <row r="6" spans="1:2" ht="54" customHeight="1">
      <c r="B6" s="28" t="s">
        <v>198</v>
      </c>
    </row>
    <row r="7" spans="1:2">
      <c r="B7" s="28"/>
    </row>
    <row r="8" spans="1:2" ht="15.6">
      <c r="A8" s="27" t="s">
        <v>189</v>
      </c>
      <c r="B8" s="30" t="s">
        <v>194</v>
      </c>
    </row>
    <row r="9" spans="1:2" ht="54" customHeight="1">
      <c r="B9" s="28" t="s">
        <v>199</v>
      </c>
    </row>
    <row r="10" spans="1:2">
      <c r="B10" s="28"/>
    </row>
    <row r="11" spans="1:2" ht="15.6">
      <c r="A11" s="27" t="s">
        <v>190</v>
      </c>
      <c r="B11" s="30" t="s">
        <v>195</v>
      </c>
    </row>
    <row r="12" spans="1:2" ht="54" customHeight="1">
      <c r="B12" s="28" t="s">
        <v>201</v>
      </c>
    </row>
    <row r="13" spans="1:2">
      <c r="B13" s="28"/>
    </row>
    <row r="14" spans="1:2" ht="15.6">
      <c r="A14" s="27" t="s">
        <v>191</v>
      </c>
      <c r="B14" s="30" t="s">
        <v>196</v>
      </c>
    </row>
    <row r="15" spans="1:2" ht="39" customHeight="1">
      <c r="B15" s="28"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34" sqref="A34"/>
    </sheetView>
  </sheetViews>
  <sheetFormatPr defaultColWidth="8.90625" defaultRowHeight="15"/>
  <cols>
    <col min="1" max="1" width="82" customWidth="1"/>
  </cols>
  <sheetData>
    <row r="1" spans="1:1" ht="15.6">
      <c r="A1" s="1" t="s">
        <v>162</v>
      </c>
    </row>
    <row r="3" spans="1:1" ht="15.6">
      <c r="A3" s="1" t="s">
        <v>161</v>
      </c>
    </row>
    <row r="4" spans="1:1" ht="15.6">
      <c r="A4" s="1"/>
    </row>
    <row r="5" spans="1:1">
      <c r="A5" s="2" t="s">
        <v>160</v>
      </c>
    </row>
    <row r="6" spans="1:1">
      <c r="A6" s="2"/>
    </row>
    <row r="7" spans="1:1">
      <c r="A7" s="2" t="s">
        <v>164</v>
      </c>
    </row>
    <row r="8" spans="1:1">
      <c r="A8" s="2"/>
    </row>
    <row r="9" spans="1:1">
      <c r="A9" s="3" t="s">
        <v>165</v>
      </c>
    </row>
    <row r="10" spans="1:1">
      <c r="A10" s="3"/>
    </row>
    <row r="11" spans="1:1">
      <c r="A11" s="3" t="s">
        <v>166</v>
      </c>
    </row>
    <row r="12" spans="1:1">
      <c r="A12" s="3"/>
    </row>
    <row r="13" spans="1:1">
      <c r="A13" s="4" t="s">
        <v>184</v>
      </c>
    </row>
    <row r="14" spans="1:1">
      <c r="A14" s="2"/>
    </row>
    <row r="15" spans="1:1">
      <c r="A15" s="4" t="s">
        <v>167</v>
      </c>
    </row>
    <row r="16" spans="1:1">
      <c r="A16" s="2"/>
    </row>
    <row r="17" spans="1:1" ht="28.8">
      <c r="A17" s="5" t="s">
        <v>159</v>
      </c>
    </row>
    <row r="18" spans="1:1">
      <c r="A18" s="2"/>
    </row>
    <row r="19" spans="1:1">
      <c r="A19" s="2" t="s">
        <v>158</v>
      </c>
    </row>
    <row r="22" spans="1:1" ht="86.4">
      <c r="A22" s="6" t="s">
        <v>168</v>
      </c>
    </row>
    <row r="29" spans="1:1">
      <c r="A29" s="7"/>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189"/>
  <sheetViews>
    <sheetView showGridLines="0" tabSelected="1" defaultGridColor="0" view="pageBreakPreview" colorId="22" zoomScale="90" zoomScaleNormal="90" zoomScaleSheetLayoutView="90" workbookViewId="0">
      <pane xSplit="4" ySplit="10" topLeftCell="F11" activePane="bottomRight" state="frozen"/>
      <selection sqref="A1:XFD1048576"/>
      <selection pane="topRight" sqref="A1:XFD1048576"/>
      <selection pane="bottomLeft" sqref="A1:XFD1048576"/>
      <selection pane="bottomRight" activeCell="D22" sqref="D22"/>
    </sheetView>
  </sheetViews>
  <sheetFormatPr defaultColWidth="11.453125" defaultRowHeight="13.2"/>
  <cols>
    <col min="1" max="1" width="3.1796875" style="38" customWidth="1"/>
    <col min="2" max="2" width="2" style="38" customWidth="1"/>
    <col min="3" max="3" width="2.54296875" style="38" customWidth="1"/>
    <col min="4" max="4" width="45.1796875" style="38" customWidth="1"/>
    <col min="5" max="5" width="11.36328125" style="38" customWidth="1"/>
    <col min="6" max="6" width="9.81640625" style="38" customWidth="1"/>
    <col min="7" max="7" width="9.453125" style="38" customWidth="1"/>
    <col min="8" max="8" width="8.36328125" style="38" customWidth="1"/>
    <col min="9" max="9" width="11" style="38" customWidth="1"/>
    <col min="10" max="10" width="9.1796875" style="38" customWidth="1"/>
    <col min="11" max="11" width="9.08984375" style="38" customWidth="1"/>
    <col min="12" max="12" width="8.81640625" style="38" customWidth="1"/>
    <col min="13" max="13" width="6.54296875" style="38" customWidth="1"/>
    <col min="14" max="14" width="27.7265625" style="38" customWidth="1"/>
    <col min="15" max="16384" width="11.453125" style="38"/>
  </cols>
  <sheetData>
    <row r="1" spans="1:14" ht="39" customHeight="1">
      <c r="A1" s="36" t="s">
        <v>209</v>
      </c>
      <c r="B1" s="37"/>
      <c r="C1" s="37"/>
      <c r="D1" s="37"/>
      <c r="E1" s="37"/>
      <c r="F1" s="37"/>
      <c r="G1" s="37"/>
      <c r="H1" s="37"/>
      <c r="I1" s="37"/>
      <c r="J1" s="37"/>
      <c r="K1" s="37"/>
      <c r="L1" s="37"/>
      <c r="M1" s="37"/>
      <c r="N1" s="37"/>
    </row>
    <row r="2" spans="1:14" ht="29.25" customHeight="1" thickBot="1">
      <c r="A2" s="39"/>
      <c r="B2" s="39"/>
      <c r="C2" s="39"/>
      <c r="D2" s="39"/>
      <c r="E2" s="39"/>
      <c r="F2" s="39"/>
      <c r="G2" s="39"/>
      <c r="H2" s="39"/>
      <c r="I2" s="39"/>
      <c r="J2" s="39"/>
      <c r="K2" s="39"/>
      <c r="L2" s="39"/>
      <c r="M2" s="39"/>
      <c r="N2" s="40" t="s">
        <v>128</v>
      </c>
    </row>
    <row r="3" spans="1:14" ht="19.95" customHeight="1" thickTop="1" thickBot="1">
      <c r="A3" s="41"/>
      <c r="B3" s="42"/>
      <c r="C3" s="42"/>
      <c r="D3" s="42"/>
      <c r="E3" s="42"/>
      <c r="F3" s="42"/>
      <c r="G3" s="42"/>
      <c r="H3" s="42"/>
      <c r="I3" s="42"/>
      <c r="J3" s="39"/>
      <c r="K3" s="39"/>
      <c r="L3" s="39"/>
      <c r="M3" s="43" t="s">
        <v>210</v>
      </c>
      <c r="N3" s="44"/>
    </row>
    <row r="4" spans="1:14" ht="17.399999999999999" customHeight="1" thickTop="1" thickBot="1">
      <c r="A4" s="41"/>
      <c r="B4" s="42"/>
      <c r="C4" s="42"/>
      <c r="D4" s="42"/>
      <c r="E4" s="42"/>
      <c r="F4" s="42"/>
      <c r="G4" s="42"/>
      <c r="H4" s="42"/>
      <c r="I4" s="42"/>
      <c r="J4" s="39"/>
      <c r="K4" s="39"/>
      <c r="L4" s="39"/>
      <c r="M4" s="45" t="s">
        <v>211</v>
      </c>
      <c r="N4" s="46">
        <v>130</v>
      </c>
    </row>
    <row r="5" spans="1:14" ht="27.6" customHeight="1" thickTop="1" thickBot="1">
      <c r="A5" s="47" t="s">
        <v>0</v>
      </c>
      <c r="B5" s="48"/>
      <c r="C5" s="49"/>
      <c r="D5" s="50" t="s">
        <v>206</v>
      </c>
      <c r="E5" s="39"/>
      <c r="F5" s="39"/>
      <c r="G5" s="39"/>
      <c r="H5" s="31" t="s">
        <v>181</v>
      </c>
      <c r="I5" s="32"/>
      <c r="J5" s="39"/>
      <c r="K5" s="39"/>
      <c r="L5" s="39"/>
      <c r="M5" s="51"/>
      <c r="N5" s="52"/>
    </row>
    <row r="6" spans="1:14" ht="22.5" customHeight="1" thickTop="1">
      <c r="A6" s="53"/>
      <c r="B6" s="54" t="s">
        <v>1</v>
      </c>
      <c r="C6" s="54"/>
      <c r="D6" s="55"/>
      <c r="E6" s="56" t="s">
        <v>2</v>
      </c>
      <c r="F6" s="57" t="s">
        <v>26</v>
      </c>
      <c r="G6" s="58"/>
      <c r="H6" s="59" t="s">
        <v>127</v>
      </c>
      <c r="I6" s="60"/>
      <c r="J6" s="61" t="s">
        <v>133</v>
      </c>
      <c r="K6" s="62"/>
      <c r="L6" s="39"/>
      <c r="M6" s="63"/>
      <c r="N6" s="52"/>
    </row>
    <row r="7" spans="1:14" ht="9.9" customHeight="1" thickBot="1">
      <c r="A7" s="64"/>
      <c r="B7" s="65"/>
      <c r="C7" s="65"/>
      <c r="D7" s="66"/>
      <c r="E7" s="34"/>
      <c r="F7" s="67"/>
      <c r="G7" s="68"/>
      <c r="H7" s="69"/>
      <c r="I7" s="70"/>
      <c r="J7" s="71"/>
      <c r="K7" s="72"/>
      <c r="L7" s="39"/>
      <c r="M7" s="39"/>
      <c r="N7" s="39"/>
    </row>
    <row r="8" spans="1:14" ht="16.5" customHeight="1" thickTop="1">
      <c r="A8" s="64"/>
      <c r="B8" s="65"/>
      <c r="C8" s="65"/>
      <c r="D8" s="66"/>
      <c r="E8" s="33" t="s">
        <v>93</v>
      </c>
      <c r="F8" s="73" t="s">
        <v>207</v>
      </c>
      <c r="G8" s="74" t="s">
        <v>208</v>
      </c>
      <c r="H8" s="73" t="s">
        <v>207</v>
      </c>
      <c r="I8" s="74" t="s">
        <v>208</v>
      </c>
      <c r="J8" s="73" t="s">
        <v>207</v>
      </c>
      <c r="K8" s="74" t="s">
        <v>208</v>
      </c>
      <c r="L8" s="75" t="s">
        <v>70</v>
      </c>
      <c r="M8" s="76" t="s">
        <v>171</v>
      </c>
      <c r="N8" s="75" t="s">
        <v>103</v>
      </c>
    </row>
    <row r="9" spans="1:14" ht="15" customHeight="1">
      <c r="A9" s="64"/>
      <c r="B9" s="65"/>
      <c r="C9" s="65"/>
      <c r="D9" s="66"/>
      <c r="E9" s="34"/>
      <c r="F9" s="77"/>
      <c r="G9" s="78"/>
      <c r="H9" s="77"/>
      <c r="I9" s="78"/>
      <c r="J9" s="77"/>
      <c r="K9" s="78"/>
      <c r="L9" s="79"/>
      <c r="M9" s="80"/>
      <c r="N9" s="79"/>
    </row>
    <row r="10" spans="1:14" ht="25.5" customHeight="1" thickBot="1">
      <c r="A10" s="81"/>
      <c r="B10" s="82"/>
      <c r="C10" s="82"/>
      <c r="D10" s="83"/>
      <c r="E10" s="35"/>
      <c r="F10" s="84"/>
      <c r="G10" s="85"/>
      <c r="H10" s="84"/>
      <c r="I10" s="85"/>
      <c r="J10" s="84"/>
      <c r="K10" s="85"/>
      <c r="L10" s="86"/>
      <c r="M10" s="87"/>
      <c r="N10" s="86"/>
    </row>
    <row r="11" spans="1:14" ht="25.5" customHeight="1" thickTop="1">
      <c r="A11" s="11">
        <v>1</v>
      </c>
      <c r="B11" s="88" t="s">
        <v>91</v>
      </c>
      <c r="C11" s="89"/>
      <c r="D11" s="89"/>
      <c r="E11" s="90"/>
      <c r="F11" s="91"/>
      <c r="G11" s="92"/>
      <c r="H11" s="93"/>
      <c r="I11" s="92"/>
      <c r="J11" s="90"/>
      <c r="K11" s="90"/>
      <c r="L11" s="90"/>
      <c r="M11" s="90"/>
      <c r="N11" s="94"/>
    </row>
    <row r="12" spans="1:14" ht="18" customHeight="1">
      <c r="A12" s="12">
        <f>A11+1</f>
        <v>2</v>
      </c>
      <c r="B12" s="95" t="s">
        <v>41</v>
      </c>
      <c r="C12" s="95"/>
      <c r="D12" s="95"/>
      <c r="E12" s="96"/>
      <c r="F12" s="97"/>
      <c r="G12" s="98"/>
      <c r="H12" s="99"/>
      <c r="I12" s="98"/>
      <c r="J12" s="100"/>
      <c r="K12" s="100"/>
      <c r="L12" s="101"/>
      <c r="M12" s="101"/>
      <c r="N12" s="102"/>
    </row>
    <row r="13" spans="1:14">
      <c r="A13" s="13">
        <f>A12+1</f>
        <v>3</v>
      </c>
      <c r="B13" s="103"/>
      <c r="C13" s="104" t="s">
        <v>40</v>
      </c>
      <c r="D13" s="104"/>
      <c r="E13" s="105" t="s">
        <v>117</v>
      </c>
      <c r="F13" s="106">
        <v>0</v>
      </c>
      <c r="G13" s="107"/>
      <c r="H13" s="106">
        <v>0</v>
      </c>
      <c r="I13" s="107"/>
      <c r="J13" s="108">
        <f t="shared" ref="J13" si="0">H13+F13</f>
        <v>0</v>
      </c>
      <c r="K13" s="108">
        <f t="shared" ref="K13" si="1">I13+G13</f>
        <v>0</v>
      </c>
      <c r="L13" s="109">
        <f t="shared" ref="L13:L22" si="2">K13/$K$85</f>
        <v>0</v>
      </c>
      <c r="M13" s="109" t="str">
        <f>IFERROR(J13/K13,"")</f>
        <v/>
      </c>
      <c r="N13" s="110"/>
    </row>
    <row r="14" spans="1:14">
      <c r="A14" s="13">
        <f t="shared" ref="A14:A78" si="3">A13+1</f>
        <v>4</v>
      </c>
      <c r="B14" s="111"/>
      <c r="C14" s="112" t="s">
        <v>108</v>
      </c>
      <c r="D14" s="112"/>
      <c r="E14" s="113" t="s">
        <v>118</v>
      </c>
      <c r="F14" s="114"/>
      <c r="G14" s="115"/>
      <c r="H14" s="106">
        <v>0</v>
      </c>
      <c r="I14" s="116"/>
      <c r="J14" s="117">
        <f t="shared" ref="J14:J39" si="4">H14+F14</f>
        <v>0</v>
      </c>
      <c r="K14" s="117">
        <f t="shared" ref="K14:K39" si="5">I14+G14</f>
        <v>0</v>
      </c>
      <c r="L14" s="118">
        <f t="shared" si="2"/>
        <v>0</v>
      </c>
      <c r="M14" s="118" t="str">
        <f t="shared" ref="M14:M22" si="6">IFERROR(J14/K14,"")</f>
        <v/>
      </c>
      <c r="N14" s="119"/>
    </row>
    <row r="15" spans="1:14">
      <c r="A15" s="13">
        <f t="shared" si="3"/>
        <v>5</v>
      </c>
      <c r="B15" s="111"/>
      <c r="C15" s="112" t="s">
        <v>42</v>
      </c>
      <c r="D15" s="112"/>
      <c r="E15" s="113">
        <v>1920</v>
      </c>
      <c r="F15" s="106">
        <v>10750</v>
      </c>
      <c r="G15" s="116"/>
      <c r="H15" s="106">
        <v>0</v>
      </c>
      <c r="I15" s="116"/>
      <c r="J15" s="117">
        <f t="shared" si="4"/>
        <v>10750</v>
      </c>
      <c r="K15" s="117">
        <f t="shared" si="5"/>
        <v>0</v>
      </c>
      <c r="L15" s="118">
        <f t="shared" si="2"/>
        <v>0</v>
      </c>
      <c r="M15" s="118" t="str">
        <f t="shared" si="6"/>
        <v/>
      </c>
      <c r="N15" s="120"/>
    </row>
    <row r="16" spans="1:14">
      <c r="A16" s="13">
        <f t="shared" si="3"/>
        <v>6</v>
      </c>
      <c r="B16" s="111"/>
      <c r="C16" s="112" t="s">
        <v>109</v>
      </c>
      <c r="D16" s="112"/>
      <c r="E16" s="113">
        <v>1993</v>
      </c>
      <c r="F16" s="106">
        <v>0</v>
      </c>
      <c r="G16" s="116"/>
      <c r="H16" s="106">
        <v>0</v>
      </c>
      <c r="I16" s="116"/>
      <c r="J16" s="117">
        <f t="shared" si="4"/>
        <v>0</v>
      </c>
      <c r="K16" s="117">
        <f t="shared" si="5"/>
        <v>0</v>
      </c>
      <c r="L16" s="118">
        <f t="shared" si="2"/>
        <v>0</v>
      </c>
      <c r="M16" s="118" t="str">
        <f t="shared" si="6"/>
        <v/>
      </c>
      <c r="N16" s="121"/>
    </row>
    <row r="17" spans="1:14">
      <c r="A17" s="13">
        <f t="shared" si="3"/>
        <v>7</v>
      </c>
      <c r="B17" s="111"/>
      <c r="C17" s="112" t="s">
        <v>129</v>
      </c>
      <c r="D17" s="112"/>
      <c r="E17" s="113">
        <v>1994</v>
      </c>
      <c r="F17" s="106">
        <v>1626289</v>
      </c>
      <c r="G17" s="116">
        <v>1731972</v>
      </c>
      <c r="H17" s="122"/>
      <c r="I17" s="123"/>
      <c r="J17" s="117">
        <f t="shared" si="4"/>
        <v>1626289</v>
      </c>
      <c r="K17" s="117">
        <f t="shared" si="5"/>
        <v>1731972</v>
      </c>
      <c r="L17" s="118">
        <f t="shared" si="2"/>
        <v>0.91604075706809329</v>
      </c>
      <c r="M17" s="118">
        <f t="shared" si="6"/>
        <v>0.93898111516814364</v>
      </c>
      <c r="N17" s="124"/>
    </row>
    <row r="18" spans="1:14">
      <c r="A18" s="13">
        <f t="shared" si="3"/>
        <v>8</v>
      </c>
      <c r="B18" s="111"/>
      <c r="C18" s="112" t="s">
        <v>180</v>
      </c>
      <c r="D18" s="112"/>
      <c r="E18" s="113" t="s">
        <v>102</v>
      </c>
      <c r="F18" s="106">
        <v>0</v>
      </c>
      <c r="G18" s="116"/>
      <c r="H18" s="106">
        <v>0</v>
      </c>
      <c r="I18" s="116"/>
      <c r="J18" s="117">
        <f t="shared" si="4"/>
        <v>0</v>
      </c>
      <c r="K18" s="117">
        <f t="shared" si="5"/>
        <v>0</v>
      </c>
      <c r="L18" s="118">
        <f t="shared" si="2"/>
        <v>0</v>
      </c>
      <c r="M18" s="118" t="str">
        <f t="shared" si="6"/>
        <v/>
      </c>
      <c r="N18" s="119"/>
    </row>
    <row r="19" spans="1:14">
      <c r="A19" s="13">
        <f t="shared" si="3"/>
        <v>9</v>
      </c>
      <c r="B19" s="125"/>
      <c r="C19" s="126" t="s">
        <v>163</v>
      </c>
      <c r="D19" s="126"/>
      <c r="E19" s="127"/>
      <c r="F19" s="106">
        <v>0</v>
      </c>
      <c r="G19" s="116"/>
      <c r="H19" s="106">
        <v>0</v>
      </c>
      <c r="I19" s="116"/>
      <c r="J19" s="117">
        <f t="shared" si="4"/>
        <v>0</v>
      </c>
      <c r="K19" s="117">
        <f t="shared" si="5"/>
        <v>0</v>
      </c>
      <c r="L19" s="118">
        <f t="shared" si="2"/>
        <v>0</v>
      </c>
      <c r="M19" s="118" t="str">
        <f t="shared" si="6"/>
        <v/>
      </c>
      <c r="N19" s="119"/>
    </row>
    <row r="20" spans="1:14">
      <c r="A20" s="13">
        <f t="shared" si="3"/>
        <v>10</v>
      </c>
      <c r="B20" s="128"/>
      <c r="C20" s="126" t="s">
        <v>163</v>
      </c>
      <c r="D20" s="129"/>
      <c r="E20" s="130"/>
      <c r="F20" s="106">
        <v>0</v>
      </c>
      <c r="G20" s="131"/>
      <c r="H20" s="106">
        <v>0</v>
      </c>
      <c r="I20" s="131"/>
      <c r="J20" s="117">
        <f t="shared" si="4"/>
        <v>0</v>
      </c>
      <c r="K20" s="117">
        <f t="shared" si="5"/>
        <v>0</v>
      </c>
      <c r="L20" s="118">
        <f t="shared" si="2"/>
        <v>0</v>
      </c>
      <c r="M20" s="118" t="str">
        <f t="shared" si="6"/>
        <v/>
      </c>
      <c r="N20" s="119"/>
    </row>
    <row r="21" spans="1:14">
      <c r="A21" s="13">
        <f t="shared" si="3"/>
        <v>11</v>
      </c>
      <c r="B21" s="125"/>
      <c r="C21" s="126" t="s">
        <v>163</v>
      </c>
      <c r="D21" s="126"/>
      <c r="E21" s="127"/>
      <c r="F21" s="106">
        <v>0</v>
      </c>
      <c r="G21" s="116"/>
      <c r="H21" s="106">
        <v>0</v>
      </c>
      <c r="I21" s="116"/>
      <c r="J21" s="132">
        <f t="shared" si="4"/>
        <v>0</v>
      </c>
      <c r="K21" s="132">
        <f t="shared" si="5"/>
        <v>0</v>
      </c>
      <c r="L21" s="133">
        <f t="shared" si="2"/>
        <v>0</v>
      </c>
      <c r="M21" s="133" t="str">
        <f t="shared" si="6"/>
        <v/>
      </c>
      <c r="N21" s="119"/>
    </row>
    <row r="22" spans="1:14" ht="18" customHeight="1">
      <c r="A22" s="14">
        <f t="shared" si="3"/>
        <v>12</v>
      </c>
      <c r="B22" s="134" t="s">
        <v>43</v>
      </c>
      <c r="C22" s="135"/>
      <c r="D22" s="135"/>
      <c r="E22" s="136"/>
      <c r="F22" s="137">
        <f>SUM(F13:F21)</f>
        <v>1637039</v>
      </c>
      <c r="G22" s="138">
        <f>SUM(G13:G21)</f>
        <v>1731972</v>
      </c>
      <c r="H22" s="139">
        <f>SUM(H13:H21)</f>
        <v>0</v>
      </c>
      <c r="I22" s="138">
        <f>SUM(I13:I21)</f>
        <v>0</v>
      </c>
      <c r="J22" s="140">
        <f t="shared" si="4"/>
        <v>1637039</v>
      </c>
      <c r="K22" s="140">
        <f t="shared" si="5"/>
        <v>1731972</v>
      </c>
      <c r="L22" s="141">
        <f t="shared" si="2"/>
        <v>0.91604075706809329</v>
      </c>
      <c r="M22" s="141">
        <f t="shared" si="6"/>
        <v>0.94518791296856997</v>
      </c>
      <c r="N22" s="142"/>
    </row>
    <row r="23" spans="1:14">
      <c r="A23" s="13">
        <f t="shared" si="3"/>
        <v>13</v>
      </c>
      <c r="B23" s="143"/>
      <c r="C23" s="144"/>
      <c r="D23" s="144"/>
      <c r="E23" s="145"/>
      <c r="F23" s="106">
        <v>0</v>
      </c>
      <c r="G23" s="146"/>
      <c r="H23" s="106">
        <v>0</v>
      </c>
      <c r="I23" s="146"/>
      <c r="J23" s="147"/>
      <c r="K23" s="147"/>
      <c r="L23" s="147"/>
      <c r="M23" s="147"/>
      <c r="N23" s="148"/>
    </row>
    <row r="24" spans="1:14" ht="18" customHeight="1">
      <c r="A24" s="12">
        <f t="shared" si="3"/>
        <v>14</v>
      </c>
      <c r="B24" s="95" t="s">
        <v>44</v>
      </c>
      <c r="C24" s="95"/>
      <c r="D24" s="95"/>
      <c r="E24" s="149"/>
      <c r="F24" s="150"/>
      <c r="G24" s="151"/>
      <c r="H24" s="150"/>
      <c r="I24" s="151"/>
      <c r="J24" s="117"/>
      <c r="K24" s="117"/>
      <c r="L24" s="117"/>
      <c r="M24" s="117"/>
      <c r="N24" s="152"/>
    </row>
    <row r="25" spans="1:14">
      <c r="A25" s="13">
        <f t="shared" si="3"/>
        <v>15</v>
      </c>
      <c r="B25" s="153"/>
      <c r="C25" s="154" t="s">
        <v>45</v>
      </c>
      <c r="D25" s="154"/>
      <c r="E25" s="155"/>
      <c r="F25" s="156"/>
      <c r="G25" s="157"/>
      <c r="H25" s="158"/>
      <c r="I25" s="159"/>
      <c r="J25" s="160"/>
      <c r="K25" s="108"/>
      <c r="L25" s="108"/>
      <c r="M25" s="108"/>
      <c r="N25" s="161"/>
    </row>
    <row r="26" spans="1:14">
      <c r="A26" s="13">
        <f t="shared" si="3"/>
        <v>16</v>
      </c>
      <c r="B26" s="111"/>
      <c r="C26" s="112"/>
      <c r="D26" s="162" t="s">
        <v>46</v>
      </c>
      <c r="E26" s="113">
        <v>3110</v>
      </c>
      <c r="F26" s="106">
        <v>0</v>
      </c>
      <c r="G26" s="116"/>
      <c r="H26" s="163"/>
      <c r="I26" s="164"/>
      <c r="J26" s="151">
        <f t="shared" si="4"/>
        <v>0</v>
      </c>
      <c r="K26" s="117">
        <f t="shared" si="5"/>
        <v>0</v>
      </c>
      <c r="L26" s="118">
        <f>K26/$K$85</f>
        <v>0</v>
      </c>
      <c r="M26" s="118" t="str">
        <f t="shared" ref="M26:M27" si="7">IFERROR(J26/K26,"")</f>
        <v/>
      </c>
      <c r="N26" s="119"/>
    </row>
    <row r="27" spans="1:14">
      <c r="A27" s="13">
        <f t="shared" si="3"/>
        <v>17</v>
      </c>
      <c r="B27" s="111"/>
      <c r="C27" s="112"/>
      <c r="D27" s="112" t="s">
        <v>47</v>
      </c>
      <c r="E27" s="113">
        <v>3190</v>
      </c>
      <c r="F27" s="106">
        <v>0</v>
      </c>
      <c r="G27" s="116"/>
      <c r="H27" s="106">
        <v>0</v>
      </c>
      <c r="I27" s="116"/>
      <c r="J27" s="117">
        <f t="shared" si="4"/>
        <v>0</v>
      </c>
      <c r="K27" s="117">
        <f t="shared" si="5"/>
        <v>0</v>
      </c>
      <c r="L27" s="118">
        <f>K27/$K$85</f>
        <v>0</v>
      </c>
      <c r="M27" s="118" t="str">
        <f t="shared" si="7"/>
        <v/>
      </c>
      <c r="N27" s="119"/>
    </row>
    <row r="28" spans="1:14">
      <c r="A28" s="13">
        <f t="shared" si="3"/>
        <v>18</v>
      </c>
      <c r="B28" s="165"/>
      <c r="C28" s="166" t="s">
        <v>48</v>
      </c>
      <c r="D28" s="166"/>
      <c r="E28" s="167"/>
      <c r="F28" s="168"/>
      <c r="G28" s="169"/>
      <c r="H28" s="114"/>
      <c r="I28" s="115"/>
      <c r="J28" s="117"/>
      <c r="K28" s="117"/>
      <c r="L28" s="118"/>
      <c r="M28" s="118"/>
      <c r="N28" s="170"/>
    </row>
    <row r="29" spans="1:14">
      <c r="A29" s="13">
        <f t="shared" si="3"/>
        <v>19</v>
      </c>
      <c r="B29" s="111"/>
      <c r="C29" s="112"/>
      <c r="D29" s="112" t="s">
        <v>49</v>
      </c>
      <c r="E29" s="171">
        <v>3220</v>
      </c>
      <c r="F29" s="106">
        <v>0</v>
      </c>
      <c r="G29" s="172"/>
      <c r="H29" s="106">
        <v>0</v>
      </c>
      <c r="I29" s="116"/>
      <c r="J29" s="117">
        <f t="shared" si="4"/>
        <v>0</v>
      </c>
      <c r="K29" s="117">
        <f t="shared" si="5"/>
        <v>0</v>
      </c>
      <c r="L29" s="118">
        <f t="shared" ref="L29:L39" si="8">K29/$K$85</f>
        <v>0</v>
      </c>
      <c r="M29" s="118" t="str">
        <f t="shared" ref="M29:M39" si="9">IFERROR(J29/K29,"")</f>
        <v/>
      </c>
      <c r="N29" s="119"/>
    </row>
    <row r="30" spans="1:14">
      <c r="A30" s="13">
        <f t="shared" si="3"/>
        <v>20</v>
      </c>
      <c r="B30" s="111"/>
      <c r="C30" s="112"/>
      <c r="D30" s="112" t="s">
        <v>50</v>
      </c>
      <c r="E30" s="171">
        <v>3230</v>
      </c>
      <c r="F30" s="106">
        <v>0</v>
      </c>
      <c r="G30" s="173"/>
      <c r="H30" s="174"/>
      <c r="I30" s="123"/>
      <c r="J30" s="117">
        <f t="shared" si="4"/>
        <v>0</v>
      </c>
      <c r="K30" s="117">
        <f t="shared" si="5"/>
        <v>0</v>
      </c>
      <c r="L30" s="118">
        <f t="shared" si="8"/>
        <v>0</v>
      </c>
      <c r="M30" s="118" t="str">
        <f t="shared" si="9"/>
        <v/>
      </c>
      <c r="N30" s="119"/>
    </row>
    <row r="31" spans="1:14">
      <c r="A31" s="13">
        <f t="shared" si="3"/>
        <v>21</v>
      </c>
      <c r="B31" s="111"/>
      <c r="C31" s="112"/>
      <c r="D31" s="112" t="s">
        <v>94</v>
      </c>
      <c r="E31" s="171">
        <v>3290</v>
      </c>
      <c r="F31" s="106">
        <v>0</v>
      </c>
      <c r="G31" s="173"/>
      <c r="H31" s="106">
        <v>0</v>
      </c>
      <c r="I31" s="116"/>
      <c r="J31" s="117">
        <f t="shared" si="4"/>
        <v>0</v>
      </c>
      <c r="K31" s="117">
        <f t="shared" si="5"/>
        <v>0</v>
      </c>
      <c r="L31" s="118">
        <f t="shared" si="8"/>
        <v>0</v>
      </c>
      <c r="M31" s="118" t="str">
        <f t="shared" si="9"/>
        <v/>
      </c>
      <c r="N31" s="119"/>
    </row>
    <row r="32" spans="1:14">
      <c r="A32" s="13">
        <f t="shared" si="3"/>
        <v>22</v>
      </c>
      <c r="B32" s="111"/>
      <c r="C32" s="112"/>
      <c r="D32" s="175" t="s">
        <v>157</v>
      </c>
      <c r="E32" s="171">
        <v>3240</v>
      </c>
      <c r="F32" s="106">
        <v>0</v>
      </c>
      <c r="G32" s="176"/>
      <c r="H32" s="106">
        <v>0</v>
      </c>
      <c r="I32" s="116"/>
      <c r="J32" s="117">
        <f t="shared" si="4"/>
        <v>0</v>
      </c>
      <c r="K32" s="117">
        <f t="shared" si="5"/>
        <v>0</v>
      </c>
      <c r="L32" s="118">
        <f t="shared" si="8"/>
        <v>0</v>
      </c>
      <c r="M32" s="118" t="str">
        <f t="shared" si="9"/>
        <v/>
      </c>
      <c r="N32" s="119"/>
    </row>
    <row r="33" spans="1:14">
      <c r="A33" s="13">
        <f t="shared" si="3"/>
        <v>23</v>
      </c>
      <c r="B33" s="111"/>
      <c r="C33" s="112"/>
      <c r="D33" s="112" t="s">
        <v>132</v>
      </c>
      <c r="E33" s="171">
        <v>3290</v>
      </c>
      <c r="F33" s="106">
        <v>0</v>
      </c>
      <c r="G33" s="176"/>
      <c r="H33" s="106">
        <v>0</v>
      </c>
      <c r="I33" s="116"/>
      <c r="J33" s="117">
        <f t="shared" si="4"/>
        <v>0</v>
      </c>
      <c r="K33" s="117">
        <f t="shared" si="5"/>
        <v>0</v>
      </c>
      <c r="L33" s="118">
        <f t="shared" si="8"/>
        <v>0</v>
      </c>
      <c r="M33" s="118" t="str">
        <f t="shared" si="9"/>
        <v/>
      </c>
      <c r="N33" s="119"/>
    </row>
    <row r="34" spans="1:14">
      <c r="A34" s="13">
        <f t="shared" si="3"/>
        <v>24</v>
      </c>
      <c r="B34" s="111"/>
      <c r="C34" s="112"/>
      <c r="D34" s="175" t="s">
        <v>136</v>
      </c>
      <c r="E34" s="171">
        <v>3290</v>
      </c>
      <c r="F34" s="106">
        <v>0</v>
      </c>
      <c r="G34" s="177"/>
      <c r="H34" s="106">
        <v>0</v>
      </c>
      <c r="I34" s="116"/>
      <c r="J34" s="117">
        <f t="shared" si="4"/>
        <v>0</v>
      </c>
      <c r="K34" s="117">
        <f t="shared" si="5"/>
        <v>0</v>
      </c>
      <c r="L34" s="118">
        <f t="shared" si="8"/>
        <v>0</v>
      </c>
      <c r="M34" s="118" t="str">
        <f t="shared" si="9"/>
        <v/>
      </c>
      <c r="N34" s="119"/>
    </row>
    <row r="35" spans="1:14">
      <c r="A35" s="13">
        <f t="shared" si="3"/>
        <v>25</v>
      </c>
      <c r="B35" s="125"/>
      <c r="C35" s="126"/>
      <c r="D35" s="26" t="s">
        <v>204</v>
      </c>
      <c r="E35" s="127"/>
      <c r="F35" s="106">
        <v>3936</v>
      </c>
      <c r="G35" s="178"/>
      <c r="H35" s="106">
        <v>0</v>
      </c>
      <c r="I35" s="116"/>
      <c r="J35" s="117">
        <f t="shared" si="4"/>
        <v>3936</v>
      </c>
      <c r="K35" s="117">
        <f t="shared" si="5"/>
        <v>0</v>
      </c>
      <c r="L35" s="118">
        <f t="shared" si="8"/>
        <v>0</v>
      </c>
      <c r="M35" s="118" t="str">
        <f t="shared" si="9"/>
        <v/>
      </c>
      <c r="N35" s="119"/>
    </row>
    <row r="36" spans="1:14">
      <c r="A36" s="13">
        <f t="shared" si="3"/>
        <v>26</v>
      </c>
      <c r="B36" s="125"/>
      <c r="C36" s="126"/>
      <c r="D36" s="26" t="s">
        <v>205</v>
      </c>
      <c r="E36" s="127"/>
      <c r="F36" s="106">
        <v>36794</v>
      </c>
      <c r="G36" s="116"/>
      <c r="H36" s="106">
        <v>0</v>
      </c>
      <c r="I36" s="116"/>
      <c r="J36" s="117">
        <f t="shared" si="4"/>
        <v>36794</v>
      </c>
      <c r="K36" s="117">
        <f t="shared" si="5"/>
        <v>0</v>
      </c>
      <c r="L36" s="118">
        <f t="shared" si="8"/>
        <v>0</v>
      </c>
      <c r="M36" s="118" t="str">
        <f t="shared" si="9"/>
        <v/>
      </c>
      <c r="N36" s="119"/>
    </row>
    <row r="37" spans="1:14">
      <c r="A37" s="13">
        <f t="shared" si="3"/>
        <v>27</v>
      </c>
      <c r="B37" s="128"/>
      <c r="C37" s="126" t="s">
        <v>163</v>
      </c>
      <c r="D37" s="129"/>
      <c r="E37" s="179"/>
      <c r="F37" s="106">
        <v>0</v>
      </c>
      <c r="G37" s="131"/>
      <c r="H37" s="106">
        <v>0</v>
      </c>
      <c r="I37" s="131"/>
      <c r="J37" s="117">
        <f t="shared" si="4"/>
        <v>0</v>
      </c>
      <c r="K37" s="117">
        <f t="shared" si="5"/>
        <v>0</v>
      </c>
      <c r="L37" s="118">
        <f t="shared" si="8"/>
        <v>0</v>
      </c>
      <c r="M37" s="118" t="str">
        <f t="shared" si="9"/>
        <v/>
      </c>
      <c r="N37" s="119"/>
    </row>
    <row r="38" spans="1:14">
      <c r="A38" s="13">
        <f t="shared" si="3"/>
        <v>28</v>
      </c>
      <c r="B38" s="125"/>
      <c r="C38" s="126" t="s">
        <v>163</v>
      </c>
      <c r="D38" s="126"/>
      <c r="E38" s="180"/>
      <c r="F38" s="106">
        <v>0</v>
      </c>
      <c r="G38" s="116"/>
      <c r="H38" s="106">
        <v>0</v>
      </c>
      <c r="I38" s="116"/>
      <c r="J38" s="132">
        <f t="shared" si="4"/>
        <v>0</v>
      </c>
      <c r="K38" s="132">
        <f t="shared" si="5"/>
        <v>0</v>
      </c>
      <c r="L38" s="133">
        <f t="shared" si="8"/>
        <v>0</v>
      </c>
      <c r="M38" s="133" t="str">
        <f t="shared" si="9"/>
        <v/>
      </c>
      <c r="N38" s="119"/>
    </row>
    <row r="39" spans="1:14" ht="18" customHeight="1">
      <c r="A39" s="14">
        <f t="shared" si="3"/>
        <v>29</v>
      </c>
      <c r="B39" s="134" t="s">
        <v>51</v>
      </c>
      <c r="C39" s="135"/>
      <c r="D39" s="135"/>
      <c r="E39" s="136"/>
      <c r="F39" s="137">
        <f>SUM(F26:F38)</f>
        <v>40730</v>
      </c>
      <c r="G39" s="138">
        <f>SUM(G26:G38)</f>
        <v>0</v>
      </c>
      <c r="H39" s="139">
        <f>SUM(H26:H38)</f>
        <v>0</v>
      </c>
      <c r="I39" s="138">
        <f>SUM(I26:I38)</f>
        <v>0</v>
      </c>
      <c r="J39" s="140">
        <f t="shared" si="4"/>
        <v>40730</v>
      </c>
      <c r="K39" s="140">
        <f t="shared" si="5"/>
        <v>0</v>
      </c>
      <c r="L39" s="141">
        <f t="shared" si="8"/>
        <v>0</v>
      </c>
      <c r="M39" s="141" t="str">
        <f t="shared" si="9"/>
        <v/>
      </c>
      <c r="N39" s="142"/>
    </row>
    <row r="40" spans="1:14" ht="13.8" thickBot="1">
      <c r="A40" s="25">
        <f t="shared" si="3"/>
        <v>30</v>
      </c>
      <c r="B40" s="181"/>
      <c r="C40" s="182"/>
      <c r="D40" s="182"/>
      <c r="E40" s="183"/>
      <c r="F40" s="106">
        <v>0</v>
      </c>
      <c r="G40" s="184"/>
      <c r="H40" s="106">
        <v>0</v>
      </c>
      <c r="I40" s="184"/>
      <c r="J40" s="185"/>
      <c r="K40" s="185"/>
      <c r="L40" s="186"/>
      <c r="M40" s="186"/>
      <c r="N40" s="187"/>
    </row>
    <row r="41" spans="1:14" ht="18" customHeight="1" thickTop="1">
      <c r="A41" s="15">
        <f t="shared" si="3"/>
        <v>31</v>
      </c>
      <c r="B41" s="95" t="s">
        <v>52</v>
      </c>
      <c r="C41" s="95"/>
      <c r="D41" s="95"/>
      <c r="E41" s="149"/>
      <c r="F41" s="99"/>
      <c r="G41" s="98"/>
      <c r="H41" s="99"/>
      <c r="I41" s="98"/>
      <c r="J41" s="100"/>
      <c r="K41" s="100"/>
      <c r="L41" s="118"/>
      <c r="M41" s="118"/>
      <c r="N41" s="188"/>
    </row>
    <row r="42" spans="1:14">
      <c r="A42" s="16">
        <f t="shared" si="3"/>
        <v>32</v>
      </c>
      <c r="B42" s="154"/>
      <c r="C42" s="154" t="s">
        <v>53</v>
      </c>
      <c r="D42" s="154"/>
      <c r="E42" s="155"/>
      <c r="F42" s="189"/>
      <c r="G42" s="190"/>
      <c r="H42" s="189"/>
      <c r="I42" s="190"/>
      <c r="J42" s="191"/>
      <c r="K42" s="191"/>
      <c r="L42" s="109"/>
      <c r="M42" s="109"/>
      <c r="N42" s="192"/>
    </row>
    <row r="43" spans="1:14">
      <c r="A43" s="16">
        <f t="shared" si="3"/>
        <v>33</v>
      </c>
      <c r="B43" s="112"/>
      <c r="C43" s="112"/>
      <c r="D43" s="112" t="s">
        <v>110</v>
      </c>
      <c r="E43" s="113">
        <v>4110</v>
      </c>
      <c r="F43" s="106">
        <v>0</v>
      </c>
      <c r="G43" s="116"/>
      <c r="H43" s="122"/>
      <c r="I43" s="123"/>
      <c r="J43" s="117">
        <f t="shared" ref="J43:J105" si="10">H43+F43</f>
        <v>0</v>
      </c>
      <c r="K43" s="117">
        <f t="shared" ref="K43:K105" si="11">I43+G43</f>
        <v>0</v>
      </c>
      <c r="L43" s="118">
        <f>K43/$K$85</f>
        <v>0</v>
      </c>
      <c r="M43" s="118" t="str">
        <f t="shared" ref="M43:M44" si="12">IFERROR(J43/K43,"")</f>
        <v/>
      </c>
      <c r="N43" s="119"/>
    </row>
    <row r="44" spans="1:14">
      <c r="A44" s="16">
        <f t="shared" si="3"/>
        <v>34</v>
      </c>
      <c r="B44" s="112"/>
      <c r="C44" s="112"/>
      <c r="D44" s="112" t="s">
        <v>119</v>
      </c>
      <c r="E44" s="113">
        <v>4190</v>
      </c>
      <c r="F44" s="106">
        <v>0</v>
      </c>
      <c r="G44" s="193"/>
      <c r="H44" s="106">
        <v>0</v>
      </c>
      <c r="I44" s="116"/>
      <c r="J44" s="117">
        <f t="shared" si="10"/>
        <v>0</v>
      </c>
      <c r="K44" s="117">
        <f t="shared" si="11"/>
        <v>0</v>
      </c>
      <c r="L44" s="118">
        <f>K44/$K$85</f>
        <v>0</v>
      </c>
      <c r="M44" s="118" t="str">
        <f t="shared" si="12"/>
        <v/>
      </c>
      <c r="N44" s="119"/>
    </row>
    <row r="45" spans="1:14">
      <c r="A45" s="16">
        <f t="shared" si="3"/>
        <v>35</v>
      </c>
      <c r="B45" s="166"/>
      <c r="C45" s="166" t="s">
        <v>54</v>
      </c>
      <c r="D45" s="166"/>
      <c r="E45" s="167"/>
      <c r="F45" s="194"/>
      <c r="G45" s="195"/>
      <c r="H45" s="114"/>
      <c r="I45" s="115"/>
      <c r="J45" s="117"/>
      <c r="K45" s="117"/>
      <c r="L45" s="118"/>
      <c r="M45" s="118"/>
      <c r="N45" s="196"/>
    </row>
    <row r="46" spans="1:14">
      <c r="A46" s="16">
        <f t="shared" si="3"/>
        <v>36</v>
      </c>
      <c r="B46" s="112"/>
      <c r="C46" s="112"/>
      <c r="D46" s="112" t="s">
        <v>111</v>
      </c>
      <c r="E46" s="113">
        <v>4330</v>
      </c>
      <c r="F46" s="106">
        <v>0</v>
      </c>
      <c r="G46" s="197"/>
      <c r="H46" s="122">
        <v>0</v>
      </c>
      <c r="I46" s="123"/>
      <c r="J46" s="117">
        <f t="shared" si="10"/>
        <v>0</v>
      </c>
      <c r="K46" s="117">
        <f t="shared" si="11"/>
        <v>0</v>
      </c>
      <c r="L46" s="118">
        <f>K46/$K$85</f>
        <v>0</v>
      </c>
      <c r="M46" s="118" t="str">
        <f t="shared" ref="M46:M48" si="13">IFERROR(J46/K46,"")</f>
        <v/>
      </c>
      <c r="N46" s="196"/>
    </row>
    <row r="47" spans="1:14">
      <c r="A47" s="16">
        <f t="shared" si="3"/>
        <v>37</v>
      </c>
      <c r="B47" s="112"/>
      <c r="C47" s="112"/>
      <c r="D47" s="112" t="s">
        <v>55</v>
      </c>
      <c r="E47" s="113">
        <v>4390</v>
      </c>
      <c r="F47" s="97"/>
      <c r="G47" s="198"/>
      <c r="H47" s="106"/>
      <c r="I47" s="116"/>
      <c r="J47" s="117">
        <f t="shared" si="10"/>
        <v>0</v>
      </c>
      <c r="K47" s="117">
        <f t="shared" si="11"/>
        <v>0</v>
      </c>
      <c r="L47" s="118">
        <f>K47/$K$85</f>
        <v>0</v>
      </c>
      <c r="M47" s="118" t="str">
        <f t="shared" si="13"/>
        <v/>
      </c>
      <c r="N47" s="119"/>
    </row>
    <row r="48" spans="1:14">
      <c r="A48" s="16">
        <f t="shared" si="3"/>
        <v>38</v>
      </c>
      <c r="B48" s="126"/>
      <c r="C48" s="126"/>
      <c r="D48" s="126"/>
      <c r="E48" s="127"/>
      <c r="F48" s="106">
        <v>0</v>
      </c>
      <c r="G48" s="116"/>
      <c r="H48" s="106">
        <v>0</v>
      </c>
      <c r="I48" s="116"/>
      <c r="J48" s="117">
        <f t="shared" si="10"/>
        <v>0</v>
      </c>
      <c r="K48" s="117">
        <f t="shared" si="11"/>
        <v>0</v>
      </c>
      <c r="L48" s="118">
        <f>K48/$K$85</f>
        <v>0</v>
      </c>
      <c r="M48" s="118" t="str">
        <f t="shared" si="13"/>
        <v/>
      </c>
      <c r="N48" s="119"/>
    </row>
    <row r="49" spans="1:14">
      <c r="A49" s="16">
        <f t="shared" si="3"/>
        <v>39</v>
      </c>
      <c r="B49" s="166" t="s">
        <v>56</v>
      </c>
      <c r="C49" s="166"/>
      <c r="D49" s="166"/>
      <c r="E49" s="167"/>
      <c r="F49" s="194"/>
      <c r="G49" s="195"/>
      <c r="H49" s="114"/>
      <c r="I49" s="115"/>
      <c r="J49" s="117"/>
      <c r="K49" s="117"/>
      <c r="L49" s="118"/>
      <c r="M49" s="118"/>
      <c r="N49" s="196"/>
    </row>
    <row r="50" spans="1:14">
      <c r="A50" s="16">
        <f t="shared" si="3"/>
        <v>40</v>
      </c>
      <c r="B50" s="112"/>
      <c r="C50" s="112"/>
      <c r="D50" s="112" t="s">
        <v>112</v>
      </c>
      <c r="E50" s="113">
        <v>4510</v>
      </c>
      <c r="F50" s="150"/>
      <c r="G50" s="151"/>
      <c r="H50" s="106">
        <v>50876</v>
      </c>
      <c r="I50" s="116">
        <v>65000</v>
      </c>
      <c r="J50" s="117">
        <f t="shared" si="10"/>
        <v>50876</v>
      </c>
      <c r="K50" s="117">
        <f t="shared" si="11"/>
        <v>65000</v>
      </c>
      <c r="L50" s="118">
        <f>K50/$K$85</f>
        <v>3.4378528757639304E-2</v>
      </c>
      <c r="M50" s="118">
        <f t="shared" ref="M50:M51" si="14">IFERROR(J50/K50,"")</f>
        <v>0.78270769230769233</v>
      </c>
      <c r="N50" s="119"/>
    </row>
    <row r="51" spans="1:14">
      <c r="A51" s="16">
        <f t="shared" si="3"/>
        <v>41</v>
      </c>
      <c r="B51" s="112"/>
      <c r="C51" s="112"/>
      <c r="D51" s="112" t="s">
        <v>3</v>
      </c>
      <c r="E51" s="113">
        <v>4515</v>
      </c>
      <c r="F51" s="150"/>
      <c r="G51" s="151"/>
      <c r="H51" s="106">
        <v>0</v>
      </c>
      <c r="I51" s="116"/>
      <c r="J51" s="117">
        <f t="shared" si="10"/>
        <v>0</v>
      </c>
      <c r="K51" s="117">
        <f t="shared" si="11"/>
        <v>0</v>
      </c>
      <c r="L51" s="118">
        <f>K51/$K$85</f>
        <v>0</v>
      </c>
      <c r="M51" s="118" t="str">
        <f t="shared" si="14"/>
        <v/>
      </c>
      <c r="N51" s="119"/>
    </row>
    <row r="52" spans="1:14">
      <c r="A52" s="16">
        <f t="shared" si="3"/>
        <v>42</v>
      </c>
      <c r="B52" s="166"/>
      <c r="C52" s="166"/>
      <c r="D52" s="166" t="s">
        <v>4</v>
      </c>
      <c r="E52" s="167"/>
      <c r="F52" s="150"/>
      <c r="G52" s="151"/>
      <c r="H52" s="114"/>
      <c r="I52" s="115"/>
      <c r="J52" s="117"/>
      <c r="K52" s="117"/>
      <c r="L52" s="118"/>
      <c r="M52" s="118"/>
      <c r="N52" s="196"/>
    </row>
    <row r="53" spans="1:14">
      <c r="A53" s="16">
        <f t="shared" si="3"/>
        <v>43</v>
      </c>
      <c r="B53" s="112"/>
      <c r="C53" s="112"/>
      <c r="D53" s="112" t="s">
        <v>57</v>
      </c>
      <c r="E53" s="113" t="s">
        <v>58</v>
      </c>
      <c r="F53" s="150"/>
      <c r="G53" s="151"/>
      <c r="H53" s="106">
        <v>28516</v>
      </c>
      <c r="I53" s="116">
        <v>28516</v>
      </c>
      <c r="J53" s="117">
        <f t="shared" si="10"/>
        <v>28516</v>
      </c>
      <c r="K53" s="117">
        <f t="shared" si="11"/>
        <v>28516</v>
      </c>
      <c r="L53" s="118">
        <f>K53/$K$85</f>
        <v>1.5082125016197576E-2</v>
      </c>
      <c r="M53" s="118">
        <f t="shared" ref="M53:M56" si="15">IFERROR(J53/K53,"")</f>
        <v>1</v>
      </c>
      <c r="N53" s="119"/>
    </row>
    <row r="54" spans="1:14">
      <c r="A54" s="16">
        <f t="shared" si="3"/>
        <v>44</v>
      </c>
      <c r="B54" s="112"/>
      <c r="C54" s="112"/>
      <c r="D54" s="112" t="s">
        <v>59</v>
      </c>
      <c r="E54" s="113" t="s">
        <v>60</v>
      </c>
      <c r="F54" s="150"/>
      <c r="G54" s="151"/>
      <c r="H54" s="106">
        <v>0</v>
      </c>
      <c r="I54" s="116"/>
      <c r="J54" s="117">
        <f t="shared" si="10"/>
        <v>0</v>
      </c>
      <c r="K54" s="117">
        <f t="shared" si="11"/>
        <v>0</v>
      </c>
      <c r="L54" s="118">
        <f>K54/$K$85</f>
        <v>0</v>
      </c>
      <c r="M54" s="118" t="str">
        <f t="shared" si="15"/>
        <v/>
      </c>
      <c r="N54" s="119"/>
    </row>
    <row r="55" spans="1:14">
      <c r="A55" s="16">
        <f t="shared" si="3"/>
        <v>45</v>
      </c>
      <c r="B55" s="112"/>
      <c r="C55" s="112"/>
      <c r="D55" s="175" t="s">
        <v>138</v>
      </c>
      <c r="E55" s="113">
        <v>4535</v>
      </c>
      <c r="F55" s="150"/>
      <c r="G55" s="151"/>
      <c r="H55" s="106">
        <v>0</v>
      </c>
      <c r="I55" s="116"/>
      <c r="J55" s="117">
        <f t="shared" si="10"/>
        <v>0</v>
      </c>
      <c r="K55" s="117">
        <f t="shared" si="11"/>
        <v>0</v>
      </c>
      <c r="L55" s="118">
        <f>K55/$K$85</f>
        <v>0</v>
      </c>
      <c r="M55" s="118" t="str">
        <f t="shared" si="15"/>
        <v/>
      </c>
      <c r="N55" s="119"/>
    </row>
    <row r="56" spans="1:14">
      <c r="A56" s="16">
        <f t="shared" si="3"/>
        <v>46</v>
      </c>
      <c r="B56" s="112"/>
      <c r="C56" s="112"/>
      <c r="D56" s="112" t="s">
        <v>61</v>
      </c>
      <c r="E56" s="113" t="s">
        <v>62</v>
      </c>
      <c r="F56" s="150"/>
      <c r="G56" s="151"/>
      <c r="H56" s="106">
        <v>0</v>
      </c>
      <c r="I56" s="116"/>
      <c r="J56" s="117">
        <f t="shared" si="10"/>
        <v>0</v>
      </c>
      <c r="K56" s="117">
        <f t="shared" si="11"/>
        <v>0</v>
      </c>
      <c r="L56" s="118">
        <f>K56/$K$85</f>
        <v>0</v>
      </c>
      <c r="M56" s="118" t="str">
        <f t="shared" si="15"/>
        <v/>
      </c>
      <c r="N56" s="119"/>
    </row>
    <row r="57" spans="1:14">
      <c r="A57" s="16">
        <f t="shared" si="3"/>
        <v>47</v>
      </c>
      <c r="B57" s="166"/>
      <c r="C57" s="166"/>
      <c r="D57" s="166" t="s">
        <v>137</v>
      </c>
      <c r="E57" s="167"/>
      <c r="F57" s="150"/>
      <c r="G57" s="151"/>
      <c r="H57" s="114"/>
      <c r="I57" s="115"/>
      <c r="J57" s="117"/>
      <c r="K57" s="117"/>
      <c r="L57" s="118"/>
      <c r="M57" s="118"/>
      <c r="N57" s="196"/>
    </row>
    <row r="58" spans="1:14">
      <c r="A58" s="16">
        <f t="shared" si="3"/>
        <v>48</v>
      </c>
      <c r="B58" s="112"/>
      <c r="C58" s="112"/>
      <c r="D58" s="112" t="s">
        <v>134</v>
      </c>
      <c r="E58" s="113" t="s">
        <v>63</v>
      </c>
      <c r="F58" s="150"/>
      <c r="G58" s="151"/>
      <c r="H58" s="106">
        <v>19766</v>
      </c>
      <c r="I58" s="116">
        <v>35595</v>
      </c>
      <c r="J58" s="117">
        <f t="shared" si="10"/>
        <v>19766</v>
      </c>
      <c r="K58" s="117">
        <f t="shared" si="11"/>
        <v>35595</v>
      </c>
      <c r="L58" s="118">
        <f t="shared" ref="L58:L70" si="16">K58/$K$85</f>
        <v>1.882621124812571E-2</v>
      </c>
      <c r="M58" s="118">
        <f t="shared" ref="M58:M70" si="17">IFERROR(J58/K58,"")</f>
        <v>0.55530271105492346</v>
      </c>
      <c r="N58" s="119"/>
    </row>
    <row r="59" spans="1:14">
      <c r="A59" s="16">
        <f t="shared" si="3"/>
        <v>49</v>
      </c>
      <c r="B59" s="112"/>
      <c r="C59" s="112"/>
      <c r="D59" s="112" t="s">
        <v>135</v>
      </c>
      <c r="E59" s="113">
        <v>4550</v>
      </c>
      <c r="F59" s="150"/>
      <c r="G59" s="151"/>
      <c r="H59" s="106">
        <v>24810</v>
      </c>
      <c r="I59" s="116">
        <v>19591</v>
      </c>
      <c r="J59" s="117">
        <f t="shared" si="10"/>
        <v>24810</v>
      </c>
      <c r="K59" s="117">
        <f t="shared" si="11"/>
        <v>19591</v>
      </c>
      <c r="L59" s="118">
        <f t="shared" si="16"/>
        <v>1.0361688567552487E-2</v>
      </c>
      <c r="M59" s="118">
        <f t="shared" si="17"/>
        <v>1.2663978357409014</v>
      </c>
      <c r="N59" s="119"/>
    </row>
    <row r="60" spans="1:14">
      <c r="A60" s="16">
        <f t="shared" si="3"/>
        <v>50</v>
      </c>
      <c r="B60" s="112"/>
      <c r="C60" s="112"/>
      <c r="D60" s="112" t="s">
        <v>64</v>
      </c>
      <c r="E60" s="113" t="s">
        <v>65</v>
      </c>
      <c r="F60" s="150"/>
      <c r="G60" s="151"/>
      <c r="H60" s="106">
        <v>0</v>
      </c>
      <c r="I60" s="116"/>
      <c r="J60" s="117">
        <f t="shared" si="10"/>
        <v>0</v>
      </c>
      <c r="K60" s="117">
        <f t="shared" si="11"/>
        <v>0</v>
      </c>
      <c r="L60" s="118">
        <f t="shared" si="16"/>
        <v>0</v>
      </c>
      <c r="M60" s="118" t="str">
        <f t="shared" si="17"/>
        <v/>
      </c>
      <c r="N60" s="119"/>
    </row>
    <row r="61" spans="1:14">
      <c r="A61" s="16">
        <f t="shared" si="3"/>
        <v>51</v>
      </c>
      <c r="B61" s="112"/>
      <c r="C61" s="112"/>
      <c r="D61" s="112" t="s">
        <v>140</v>
      </c>
      <c r="E61" s="113" t="s">
        <v>66</v>
      </c>
      <c r="F61" s="150"/>
      <c r="G61" s="151"/>
      <c r="H61" s="106">
        <v>3726</v>
      </c>
      <c r="I61" s="116">
        <v>4424</v>
      </c>
      <c r="J61" s="117">
        <f t="shared" si="10"/>
        <v>3726</v>
      </c>
      <c r="K61" s="117">
        <f t="shared" si="11"/>
        <v>4424</v>
      </c>
      <c r="L61" s="118">
        <f t="shared" si="16"/>
        <v>2.3398555572891736E-3</v>
      </c>
      <c r="M61" s="118">
        <f t="shared" si="17"/>
        <v>0.84222423146473779</v>
      </c>
      <c r="N61" s="119"/>
    </row>
    <row r="62" spans="1:14">
      <c r="A62" s="16">
        <f t="shared" si="3"/>
        <v>52</v>
      </c>
      <c r="B62" s="112"/>
      <c r="C62" s="112"/>
      <c r="D62" s="112" t="s">
        <v>149</v>
      </c>
      <c r="E62" s="113" t="s">
        <v>67</v>
      </c>
      <c r="F62" s="150"/>
      <c r="G62" s="151"/>
      <c r="H62" s="106">
        <v>3727</v>
      </c>
      <c r="I62" s="116">
        <v>5617</v>
      </c>
      <c r="J62" s="117">
        <f t="shared" si="10"/>
        <v>3727</v>
      </c>
      <c r="K62" s="117">
        <f t="shared" si="11"/>
        <v>5617</v>
      </c>
      <c r="L62" s="118">
        <f t="shared" si="16"/>
        <v>2.9708337851024613E-3</v>
      </c>
      <c r="M62" s="118">
        <f t="shared" si="17"/>
        <v>0.66352145273277552</v>
      </c>
      <c r="N62" s="119"/>
    </row>
    <row r="63" spans="1:14">
      <c r="A63" s="16">
        <f t="shared" si="3"/>
        <v>53</v>
      </c>
      <c r="B63" s="112"/>
      <c r="C63" s="112"/>
      <c r="D63" s="112" t="s">
        <v>141</v>
      </c>
      <c r="E63" s="113">
        <v>4559</v>
      </c>
      <c r="F63" s="150"/>
      <c r="G63" s="151"/>
      <c r="H63" s="106">
        <v>0</v>
      </c>
      <c r="I63" s="116"/>
      <c r="J63" s="117">
        <f t="shared" si="10"/>
        <v>0</v>
      </c>
      <c r="K63" s="117">
        <f t="shared" si="11"/>
        <v>0</v>
      </c>
      <c r="L63" s="118">
        <f t="shared" si="16"/>
        <v>0</v>
      </c>
      <c r="M63" s="118" t="str">
        <f t="shared" si="17"/>
        <v/>
      </c>
      <c r="N63" s="119"/>
    </row>
    <row r="64" spans="1:14">
      <c r="A64" s="16">
        <f t="shared" si="3"/>
        <v>54</v>
      </c>
      <c r="B64" s="112"/>
      <c r="C64" s="112"/>
      <c r="D64" s="112" t="s">
        <v>150</v>
      </c>
      <c r="E64" s="113">
        <v>4553</v>
      </c>
      <c r="F64" s="150"/>
      <c r="G64" s="151"/>
      <c r="H64" s="106">
        <v>0</v>
      </c>
      <c r="I64" s="116"/>
      <c r="J64" s="117">
        <f t="shared" si="10"/>
        <v>0</v>
      </c>
      <c r="K64" s="117">
        <f t="shared" si="11"/>
        <v>0</v>
      </c>
      <c r="L64" s="118">
        <f t="shared" si="16"/>
        <v>0</v>
      </c>
      <c r="M64" s="118" t="str">
        <f t="shared" si="17"/>
        <v/>
      </c>
      <c r="N64" s="119"/>
    </row>
    <row r="65" spans="1:14">
      <c r="A65" s="16">
        <f t="shared" si="3"/>
        <v>55</v>
      </c>
      <c r="B65" s="112"/>
      <c r="C65" s="112"/>
      <c r="D65" s="112" t="s">
        <v>139</v>
      </c>
      <c r="E65" s="113">
        <v>4559</v>
      </c>
      <c r="F65" s="150"/>
      <c r="G65" s="151"/>
      <c r="H65" s="106">
        <v>0</v>
      </c>
      <c r="I65" s="116"/>
      <c r="J65" s="117">
        <f t="shared" si="10"/>
        <v>0</v>
      </c>
      <c r="K65" s="117">
        <f t="shared" si="11"/>
        <v>0</v>
      </c>
      <c r="L65" s="118">
        <f t="shared" si="16"/>
        <v>0</v>
      </c>
      <c r="M65" s="118" t="str">
        <f t="shared" si="17"/>
        <v/>
      </c>
      <c r="N65" s="119"/>
    </row>
    <row r="66" spans="1:14">
      <c r="A66" s="16">
        <f t="shared" si="3"/>
        <v>56</v>
      </c>
      <c r="B66" s="166"/>
      <c r="C66" s="166"/>
      <c r="D66" s="166" t="s">
        <v>169</v>
      </c>
      <c r="E66" s="199"/>
      <c r="F66" s="200"/>
      <c r="G66" s="201"/>
      <c r="H66" s="122"/>
      <c r="I66" s="123"/>
      <c r="J66" s="117">
        <f t="shared" si="10"/>
        <v>0</v>
      </c>
      <c r="K66" s="117">
        <f t="shared" si="11"/>
        <v>0</v>
      </c>
      <c r="L66" s="118">
        <f t="shared" si="16"/>
        <v>0</v>
      </c>
      <c r="M66" s="118" t="str">
        <f t="shared" si="17"/>
        <v/>
      </c>
      <c r="N66" s="119"/>
    </row>
    <row r="67" spans="1:14">
      <c r="A67" s="16">
        <f t="shared" si="3"/>
        <v>57</v>
      </c>
      <c r="B67" s="112"/>
      <c r="C67" s="112"/>
      <c r="D67" s="112" t="s">
        <v>151</v>
      </c>
      <c r="E67" s="113">
        <v>4590</v>
      </c>
      <c r="F67" s="150"/>
      <c r="G67" s="151"/>
      <c r="H67" s="106">
        <v>0</v>
      </c>
      <c r="I67" s="116"/>
      <c r="J67" s="117">
        <f t="shared" si="10"/>
        <v>0</v>
      </c>
      <c r="K67" s="117">
        <f t="shared" si="11"/>
        <v>0</v>
      </c>
      <c r="L67" s="118">
        <f t="shared" si="16"/>
        <v>0</v>
      </c>
      <c r="M67" s="118" t="str">
        <f t="shared" si="17"/>
        <v/>
      </c>
      <c r="N67" s="119"/>
    </row>
    <row r="68" spans="1:14">
      <c r="A68" s="16">
        <f t="shared" si="3"/>
        <v>58</v>
      </c>
      <c r="B68" s="112"/>
      <c r="C68" s="112"/>
      <c r="D68" s="112" t="s">
        <v>152</v>
      </c>
      <c r="E68" s="113">
        <v>4590</v>
      </c>
      <c r="F68" s="150"/>
      <c r="G68" s="151"/>
      <c r="H68" s="106">
        <v>0</v>
      </c>
      <c r="I68" s="116"/>
      <c r="J68" s="117">
        <f t="shared" si="10"/>
        <v>0</v>
      </c>
      <c r="K68" s="117">
        <f t="shared" si="11"/>
        <v>0</v>
      </c>
      <c r="L68" s="118">
        <f t="shared" si="16"/>
        <v>0</v>
      </c>
      <c r="M68" s="118" t="str">
        <f t="shared" si="17"/>
        <v/>
      </c>
      <c r="N68" s="119"/>
    </row>
    <row r="69" spans="1:14">
      <c r="A69" s="16">
        <f t="shared" si="3"/>
        <v>59</v>
      </c>
      <c r="B69" s="112"/>
      <c r="C69" s="112"/>
      <c r="D69" s="112" t="s">
        <v>153</v>
      </c>
      <c r="E69" s="113">
        <v>4590</v>
      </c>
      <c r="F69" s="150"/>
      <c r="G69" s="151"/>
      <c r="H69" s="106">
        <v>0</v>
      </c>
      <c r="I69" s="116"/>
      <c r="J69" s="117">
        <f t="shared" si="10"/>
        <v>0</v>
      </c>
      <c r="K69" s="117">
        <f t="shared" si="11"/>
        <v>0</v>
      </c>
      <c r="L69" s="118">
        <f t="shared" si="16"/>
        <v>0</v>
      </c>
      <c r="M69" s="118" t="str">
        <f t="shared" si="17"/>
        <v/>
      </c>
      <c r="N69" s="119"/>
    </row>
    <row r="70" spans="1:14">
      <c r="A70" s="16">
        <f t="shared" si="3"/>
        <v>60</v>
      </c>
      <c r="B70" s="112"/>
      <c r="C70" s="112"/>
      <c r="D70" s="112" t="s">
        <v>154</v>
      </c>
      <c r="E70" s="113">
        <v>4590</v>
      </c>
      <c r="F70" s="150"/>
      <c r="G70" s="151"/>
      <c r="H70" s="106">
        <v>120694</v>
      </c>
      <c r="I70" s="116">
        <v>0</v>
      </c>
      <c r="J70" s="117">
        <f t="shared" si="10"/>
        <v>120694</v>
      </c>
      <c r="K70" s="117">
        <f t="shared" si="11"/>
        <v>0</v>
      </c>
      <c r="L70" s="118">
        <f t="shared" si="16"/>
        <v>0</v>
      </c>
      <c r="M70" s="118" t="str">
        <f t="shared" si="17"/>
        <v/>
      </c>
      <c r="N70" s="119"/>
    </row>
    <row r="71" spans="1:14">
      <c r="A71" s="16">
        <f t="shared" si="3"/>
        <v>61</v>
      </c>
      <c r="B71" s="112"/>
      <c r="C71" s="112"/>
      <c r="D71" s="112" t="s">
        <v>155</v>
      </c>
      <c r="E71" s="113">
        <v>4590</v>
      </c>
      <c r="F71" s="150"/>
      <c r="G71" s="151"/>
      <c r="H71" s="106">
        <v>0</v>
      </c>
      <c r="I71" s="116"/>
      <c r="J71" s="117"/>
      <c r="K71" s="117"/>
      <c r="L71" s="118"/>
      <c r="M71" s="118"/>
      <c r="N71" s="119"/>
    </row>
    <row r="72" spans="1:14">
      <c r="A72" s="16">
        <f t="shared" si="3"/>
        <v>62</v>
      </c>
      <c r="B72" s="112"/>
      <c r="C72" s="112"/>
      <c r="D72" s="112" t="s">
        <v>185</v>
      </c>
      <c r="E72" s="113">
        <v>4590</v>
      </c>
      <c r="F72" s="150"/>
      <c r="G72" s="151"/>
      <c r="H72" s="106">
        <v>0</v>
      </c>
      <c r="I72" s="116"/>
      <c r="J72" s="117">
        <f t="shared" si="10"/>
        <v>0</v>
      </c>
      <c r="K72" s="117">
        <f t="shared" si="11"/>
        <v>0</v>
      </c>
      <c r="L72" s="118">
        <f t="shared" ref="L72:L80" si="18">K72/$K$85</f>
        <v>0</v>
      </c>
      <c r="M72" s="118" t="str">
        <f t="shared" ref="M72:M80" si="19">IFERROR(J72/K72,"")</f>
        <v/>
      </c>
      <c r="N72" s="119"/>
    </row>
    <row r="73" spans="1:14">
      <c r="A73" s="16">
        <f t="shared" si="3"/>
        <v>63</v>
      </c>
      <c r="B73" s="112"/>
      <c r="C73" s="112"/>
      <c r="D73" s="112" t="s">
        <v>113</v>
      </c>
      <c r="E73" s="113">
        <v>4580</v>
      </c>
      <c r="F73" s="150"/>
      <c r="G73" s="151"/>
      <c r="H73" s="106">
        <v>0</v>
      </c>
      <c r="I73" s="116"/>
      <c r="J73" s="117">
        <f t="shared" si="10"/>
        <v>0</v>
      </c>
      <c r="K73" s="117">
        <f t="shared" si="11"/>
        <v>0</v>
      </c>
      <c r="L73" s="118">
        <f t="shared" si="18"/>
        <v>0</v>
      </c>
      <c r="M73" s="118" t="str">
        <f t="shared" si="19"/>
        <v/>
      </c>
      <c r="N73" s="119"/>
    </row>
    <row r="74" spans="1:14">
      <c r="A74" s="16">
        <f t="shared" si="3"/>
        <v>64</v>
      </c>
      <c r="B74" s="112"/>
      <c r="C74" s="112"/>
      <c r="D74" s="112" t="s">
        <v>170</v>
      </c>
      <c r="E74" s="113" t="s">
        <v>68</v>
      </c>
      <c r="F74" s="150"/>
      <c r="G74" s="151"/>
      <c r="H74" s="106">
        <v>0</v>
      </c>
      <c r="I74" s="116"/>
      <c r="J74" s="117">
        <f t="shared" si="10"/>
        <v>0</v>
      </c>
      <c r="K74" s="117">
        <f t="shared" si="11"/>
        <v>0</v>
      </c>
      <c r="L74" s="118">
        <f t="shared" si="18"/>
        <v>0</v>
      </c>
      <c r="M74" s="118" t="str">
        <f t="shared" si="19"/>
        <v/>
      </c>
      <c r="N74" s="119"/>
    </row>
    <row r="75" spans="1:14">
      <c r="A75" s="16">
        <f t="shared" si="3"/>
        <v>65</v>
      </c>
      <c r="B75" s="112"/>
      <c r="C75" s="112"/>
      <c r="D75" s="39" t="s">
        <v>203</v>
      </c>
      <c r="E75" s="113">
        <v>4590</v>
      </c>
      <c r="F75" s="150"/>
      <c r="G75" s="151"/>
      <c r="H75" s="106">
        <v>0</v>
      </c>
      <c r="I75" s="116"/>
      <c r="J75" s="117">
        <f t="shared" si="10"/>
        <v>0</v>
      </c>
      <c r="K75" s="117">
        <f t="shared" si="11"/>
        <v>0</v>
      </c>
      <c r="L75" s="118">
        <f t="shared" si="18"/>
        <v>0</v>
      </c>
      <c r="M75" s="118" t="str">
        <f t="shared" si="19"/>
        <v/>
      </c>
      <c r="N75" s="119"/>
    </row>
    <row r="76" spans="1:14">
      <c r="A76" s="16">
        <f t="shared" si="3"/>
        <v>66</v>
      </c>
      <c r="B76" s="129"/>
      <c r="C76" s="126" t="s">
        <v>163</v>
      </c>
      <c r="D76" s="129"/>
      <c r="E76" s="130"/>
      <c r="F76" s="106">
        <v>0</v>
      </c>
      <c r="G76" s="131"/>
      <c r="H76" s="106">
        <v>0</v>
      </c>
      <c r="I76" s="131"/>
      <c r="J76" s="117">
        <f t="shared" si="10"/>
        <v>0</v>
      </c>
      <c r="K76" s="117">
        <f t="shared" si="11"/>
        <v>0</v>
      </c>
      <c r="L76" s="118">
        <f t="shared" si="18"/>
        <v>0</v>
      </c>
      <c r="M76" s="118" t="str">
        <f t="shared" si="19"/>
        <v/>
      </c>
      <c r="N76" s="119"/>
    </row>
    <row r="77" spans="1:14">
      <c r="A77" s="16">
        <f t="shared" si="3"/>
        <v>67</v>
      </c>
      <c r="B77" s="129"/>
      <c r="C77" s="126" t="s">
        <v>163</v>
      </c>
      <c r="D77" s="129"/>
      <c r="E77" s="130"/>
      <c r="F77" s="106">
        <v>0</v>
      </c>
      <c r="G77" s="131"/>
      <c r="H77" s="106">
        <v>0</v>
      </c>
      <c r="I77" s="131"/>
      <c r="J77" s="117">
        <f t="shared" si="10"/>
        <v>0</v>
      </c>
      <c r="K77" s="117">
        <f t="shared" si="11"/>
        <v>0</v>
      </c>
      <c r="L77" s="118">
        <f t="shared" si="18"/>
        <v>0</v>
      </c>
      <c r="M77" s="118" t="str">
        <f t="shared" si="19"/>
        <v/>
      </c>
      <c r="N77" s="119"/>
    </row>
    <row r="78" spans="1:14" ht="14.25" customHeight="1">
      <c r="A78" s="16">
        <f t="shared" si="3"/>
        <v>68</v>
      </c>
      <c r="B78" s="129"/>
      <c r="C78" s="126" t="s">
        <v>163</v>
      </c>
      <c r="D78" s="129"/>
      <c r="E78" s="130"/>
      <c r="F78" s="106">
        <v>0</v>
      </c>
      <c r="G78" s="131"/>
      <c r="H78" s="106">
        <v>0</v>
      </c>
      <c r="I78" s="131"/>
      <c r="J78" s="117">
        <f t="shared" si="10"/>
        <v>0</v>
      </c>
      <c r="K78" s="117">
        <f t="shared" si="11"/>
        <v>0</v>
      </c>
      <c r="L78" s="118">
        <f t="shared" si="18"/>
        <v>0</v>
      </c>
      <c r="M78" s="118" t="str">
        <f t="shared" si="19"/>
        <v/>
      </c>
      <c r="N78" s="119"/>
    </row>
    <row r="79" spans="1:14" ht="14.25" customHeight="1">
      <c r="A79" s="16">
        <f t="shared" ref="A79:A142" si="20">A78+1</f>
        <v>69</v>
      </c>
      <c r="B79" s="126"/>
      <c r="C79" s="126" t="s">
        <v>163</v>
      </c>
      <c r="D79" s="126"/>
      <c r="E79" s="180"/>
      <c r="F79" s="106">
        <v>0</v>
      </c>
      <c r="G79" s="116"/>
      <c r="H79" s="106">
        <v>0</v>
      </c>
      <c r="I79" s="116"/>
      <c r="J79" s="132">
        <f t="shared" si="10"/>
        <v>0</v>
      </c>
      <c r="K79" s="132">
        <f t="shared" si="11"/>
        <v>0</v>
      </c>
      <c r="L79" s="133">
        <f t="shared" si="18"/>
        <v>0</v>
      </c>
      <c r="M79" s="133" t="str">
        <f t="shared" si="19"/>
        <v/>
      </c>
      <c r="N79" s="119"/>
    </row>
    <row r="80" spans="1:14">
      <c r="A80" s="17">
        <f t="shared" si="20"/>
        <v>70</v>
      </c>
      <c r="B80" s="135" t="s">
        <v>69</v>
      </c>
      <c r="C80" s="135"/>
      <c r="D80" s="135"/>
      <c r="E80" s="136"/>
      <c r="F80" s="137">
        <f>SUM(F43:F79)</f>
        <v>0</v>
      </c>
      <c r="G80" s="138">
        <f>SUM(G43:G79)</f>
        <v>0</v>
      </c>
      <c r="H80" s="137">
        <f>SUM(H43:H79)</f>
        <v>252115</v>
      </c>
      <c r="I80" s="138">
        <f>SUM(I43:I79)</f>
        <v>158743</v>
      </c>
      <c r="J80" s="140">
        <f t="shared" si="10"/>
        <v>252115</v>
      </c>
      <c r="K80" s="140">
        <f t="shared" si="11"/>
        <v>158743</v>
      </c>
      <c r="L80" s="141">
        <f t="shared" si="18"/>
        <v>8.3959242931906708E-2</v>
      </c>
      <c r="M80" s="141">
        <f t="shared" si="19"/>
        <v>1.5881960149423913</v>
      </c>
      <c r="N80" s="142"/>
    </row>
    <row r="81" spans="1:14" ht="18" customHeight="1">
      <c r="A81" s="16">
        <f t="shared" si="20"/>
        <v>71</v>
      </c>
      <c r="B81" s="112"/>
      <c r="C81" s="112"/>
      <c r="D81" s="112"/>
      <c r="E81" s="202"/>
      <c r="F81" s="203"/>
      <c r="G81" s="204"/>
      <c r="H81" s="203"/>
      <c r="I81" s="204"/>
      <c r="J81" s="205"/>
      <c r="K81" s="205"/>
      <c r="L81" s="206"/>
      <c r="M81" s="206"/>
      <c r="N81" s="207"/>
    </row>
    <row r="82" spans="1:14">
      <c r="A82" s="17">
        <f t="shared" si="20"/>
        <v>72</v>
      </c>
      <c r="B82" s="135" t="s">
        <v>217</v>
      </c>
      <c r="C82" s="135"/>
      <c r="D82" s="135"/>
      <c r="E82" s="155"/>
      <c r="F82" s="156"/>
      <c r="G82" s="157"/>
      <c r="H82" s="156"/>
      <c r="I82" s="157"/>
      <c r="J82" s="108"/>
      <c r="K82" s="108"/>
      <c r="L82" s="109"/>
      <c r="M82" s="109"/>
      <c r="N82" s="208"/>
    </row>
    <row r="83" spans="1:14" ht="18" customHeight="1">
      <c r="A83" s="16">
        <f t="shared" si="20"/>
        <v>73</v>
      </c>
      <c r="B83" s="126"/>
      <c r="C83" s="126"/>
      <c r="D83" s="126"/>
      <c r="E83" s="127"/>
      <c r="F83" s="106">
        <v>0</v>
      </c>
      <c r="G83" s="116"/>
      <c r="H83" s="106">
        <v>0</v>
      </c>
      <c r="I83" s="116"/>
      <c r="J83" s="117">
        <f t="shared" si="10"/>
        <v>0</v>
      </c>
      <c r="K83" s="117">
        <f t="shared" si="11"/>
        <v>0</v>
      </c>
      <c r="L83" s="118">
        <f>K83/$K$85</f>
        <v>0</v>
      </c>
      <c r="M83" s="118" t="str">
        <f t="shared" ref="M83:M85" si="21">IFERROR(J83/K83,"")</f>
        <v/>
      </c>
      <c r="N83" s="119"/>
    </row>
    <row r="84" spans="1:14">
      <c r="A84" s="16">
        <f t="shared" si="20"/>
        <v>74</v>
      </c>
      <c r="B84" s="126"/>
      <c r="C84" s="126"/>
      <c r="D84" s="126"/>
      <c r="E84" s="180"/>
      <c r="F84" s="106">
        <v>0</v>
      </c>
      <c r="G84" s="116"/>
      <c r="H84" s="106">
        <v>0</v>
      </c>
      <c r="I84" s="116"/>
      <c r="J84" s="132">
        <f t="shared" si="10"/>
        <v>0</v>
      </c>
      <c r="K84" s="132">
        <f t="shared" si="11"/>
        <v>0</v>
      </c>
      <c r="L84" s="133">
        <f>K84/$K$85</f>
        <v>0</v>
      </c>
      <c r="M84" s="133" t="str">
        <f t="shared" si="21"/>
        <v/>
      </c>
      <c r="N84" s="119"/>
    </row>
    <row r="85" spans="1:14" ht="18.75" customHeight="1" thickBot="1">
      <c r="A85" s="18">
        <f t="shared" si="20"/>
        <v>75</v>
      </c>
      <c r="B85" s="209" t="s">
        <v>74</v>
      </c>
      <c r="C85" s="209"/>
      <c r="D85" s="209"/>
      <c r="E85" s="210"/>
      <c r="F85" s="211">
        <f>F22+F39+F80+F83+F84</f>
        <v>1677769</v>
      </c>
      <c r="G85" s="212">
        <f>G22+G39+G80+G83+G84</f>
        <v>1731972</v>
      </c>
      <c r="H85" s="211">
        <f>H22+H39+H80+H83+H84</f>
        <v>252115</v>
      </c>
      <c r="I85" s="212">
        <f>I22+I39+I80+I83+I84</f>
        <v>158743</v>
      </c>
      <c r="J85" s="213">
        <f t="shared" si="10"/>
        <v>1929884</v>
      </c>
      <c r="K85" s="213">
        <f t="shared" si="11"/>
        <v>1890715</v>
      </c>
      <c r="L85" s="214">
        <f>K85/$K$85</f>
        <v>1</v>
      </c>
      <c r="M85" s="214">
        <f t="shared" si="21"/>
        <v>1.0207165014293536</v>
      </c>
      <c r="N85" s="215"/>
    </row>
    <row r="86" spans="1:14" ht="20.25" customHeight="1" thickTop="1">
      <c r="A86" s="19">
        <f t="shared" si="20"/>
        <v>76</v>
      </c>
      <c r="B86" s="216" t="s">
        <v>92</v>
      </c>
      <c r="C86" s="217"/>
      <c r="D86" s="217"/>
      <c r="E86" s="90"/>
      <c r="F86" s="106">
        <v>0</v>
      </c>
      <c r="G86" s="218"/>
      <c r="H86" s="106">
        <v>0</v>
      </c>
      <c r="I86" s="219"/>
      <c r="J86" s="220"/>
      <c r="K86" s="221"/>
      <c r="L86" s="222"/>
      <c r="M86" s="222"/>
      <c r="N86" s="223"/>
    </row>
    <row r="87" spans="1:14" ht="17.25" customHeight="1">
      <c r="A87" s="20">
        <f t="shared" si="20"/>
        <v>77</v>
      </c>
      <c r="B87" s="224"/>
      <c r="C87" s="95"/>
      <c r="D87" s="95" t="s">
        <v>75</v>
      </c>
      <c r="E87" s="225"/>
      <c r="F87" s="226"/>
      <c r="G87" s="227"/>
      <c r="H87" s="228"/>
      <c r="I87" s="227"/>
      <c r="J87" s="229"/>
      <c r="K87" s="229"/>
      <c r="L87" s="118"/>
      <c r="M87" s="118"/>
      <c r="N87" s="230"/>
    </row>
    <row r="88" spans="1:14" ht="17.25" customHeight="1">
      <c r="A88" s="16">
        <f t="shared" si="20"/>
        <v>78</v>
      </c>
      <c r="B88" s="231"/>
      <c r="C88" s="232" t="s">
        <v>30</v>
      </c>
      <c r="D88" s="104"/>
      <c r="E88" s="233"/>
      <c r="F88" s="234"/>
      <c r="G88" s="235"/>
      <c r="H88" s="236"/>
      <c r="I88" s="235"/>
      <c r="J88" s="108"/>
      <c r="K88" s="108"/>
      <c r="L88" s="109"/>
      <c r="M88" s="109"/>
      <c r="N88" s="208"/>
    </row>
    <row r="89" spans="1:14" ht="15" customHeight="1">
      <c r="A89" s="16">
        <f t="shared" si="20"/>
        <v>79</v>
      </c>
      <c r="B89" s="231"/>
      <c r="C89" s="237"/>
      <c r="D89" s="112" t="s">
        <v>27</v>
      </c>
      <c r="E89" s="113">
        <v>111</v>
      </c>
      <c r="F89" s="106">
        <v>90692</v>
      </c>
      <c r="G89" s="238">
        <v>97699</v>
      </c>
      <c r="H89" s="106">
        <v>0</v>
      </c>
      <c r="I89" s="238"/>
      <c r="J89" s="117">
        <f t="shared" si="10"/>
        <v>90692</v>
      </c>
      <c r="K89" s="117">
        <f t="shared" si="11"/>
        <v>97699</v>
      </c>
      <c r="L89" s="118">
        <f>K89/$K$156</f>
        <v>5.1742411330147793E-2</v>
      </c>
      <c r="M89" s="118">
        <f t="shared" ref="M89:M97" si="22">IFERROR(J89/K89,"")</f>
        <v>0.92827971627140504</v>
      </c>
      <c r="N89" s="119"/>
    </row>
    <row r="90" spans="1:14" ht="15" customHeight="1">
      <c r="A90" s="16">
        <f t="shared" si="20"/>
        <v>80</v>
      </c>
      <c r="B90" s="231"/>
      <c r="C90" s="237"/>
      <c r="D90" s="112" t="s">
        <v>28</v>
      </c>
      <c r="E90" s="113">
        <v>111</v>
      </c>
      <c r="F90" s="106">
        <v>0</v>
      </c>
      <c r="G90" s="238">
        <v>55461</v>
      </c>
      <c r="H90" s="106">
        <v>0</v>
      </c>
      <c r="I90" s="238"/>
      <c r="J90" s="117">
        <f t="shared" si="10"/>
        <v>0</v>
      </c>
      <c r="K90" s="117">
        <f t="shared" si="11"/>
        <v>55461</v>
      </c>
      <c r="L90" s="118">
        <f t="shared" ref="L90:L97" si="23">K90/$K$156</f>
        <v>2.9372725153597547E-2</v>
      </c>
      <c r="M90" s="118">
        <f t="shared" si="22"/>
        <v>0</v>
      </c>
      <c r="N90" s="119" t="s">
        <v>212</v>
      </c>
    </row>
    <row r="91" spans="1:14" ht="15" customHeight="1">
      <c r="A91" s="16">
        <f t="shared" si="20"/>
        <v>81</v>
      </c>
      <c r="B91" s="231"/>
      <c r="C91" s="237"/>
      <c r="D91" s="112" t="s">
        <v>172</v>
      </c>
      <c r="E91" s="113">
        <v>111</v>
      </c>
      <c r="F91" s="106">
        <v>83318</v>
      </c>
      <c r="G91" s="238">
        <v>69331</v>
      </c>
      <c r="H91" s="106">
        <v>33657</v>
      </c>
      <c r="I91" s="238"/>
      <c r="J91" s="117">
        <f t="shared" si="10"/>
        <v>116975</v>
      </c>
      <c r="K91" s="117">
        <f t="shared" si="11"/>
        <v>69331</v>
      </c>
      <c r="L91" s="118">
        <f t="shared" si="23"/>
        <v>3.671842209163325E-2</v>
      </c>
      <c r="M91" s="118">
        <f t="shared" si="22"/>
        <v>1.6871962037183943</v>
      </c>
      <c r="N91" s="119" t="s">
        <v>216</v>
      </c>
    </row>
    <row r="92" spans="1:14" ht="15" customHeight="1">
      <c r="A92" s="16">
        <f t="shared" si="20"/>
        <v>82</v>
      </c>
      <c r="B92" s="231"/>
      <c r="C92" s="112" t="s">
        <v>5</v>
      </c>
      <c r="D92" s="112"/>
      <c r="E92" s="113">
        <v>112</v>
      </c>
      <c r="F92" s="106">
        <v>291691</v>
      </c>
      <c r="G92" s="238">
        <f>(336955-I92)</f>
        <v>207844</v>
      </c>
      <c r="H92" s="106">
        <v>101105</v>
      </c>
      <c r="I92" s="238">
        <v>129111</v>
      </c>
      <c r="J92" s="117">
        <f t="shared" si="10"/>
        <v>392796</v>
      </c>
      <c r="K92" s="117">
        <f t="shared" si="11"/>
        <v>336955</v>
      </c>
      <c r="L92" s="118">
        <f t="shared" si="23"/>
        <v>0.17845488909558901</v>
      </c>
      <c r="M92" s="118">
        <f t="shared" si="22"/>
        <v>1.1657224258432135</v>
      </c>
      <c r="N92" s="119" t="s">
        <v>214</v>
      </c>
    </row>
    <row r="93" spans="1:14" ht="15" customHeight="1">
      <c r="A93" s="16">
        <f t="shared" si="20"/>
        <v>83</v>
      </c>
      <c r="B93" s="112"/>
      <c r="C93" s="112" t="s">
        <v>29</v>
      </c>
      <c r="D93" s="112"/>
      <c r="E93" s="113">
        <v>113</v>
      </c>
      <c r="F93" s="106">
        <v>110384</v>
      </c>
      <c r="G93" s="238">
        <v>122068</v>
      </c>
      <c r="H93" s="106">
        <v>46934</v>
      </c>
      <c r="I93" s="238"/>
      <c r="J93" s="117">
        <f t="shared" si="10"/>
        <v>157318</v>
      </c>
      <c r="K93" s="117">
        <f t="shared" si="11"/>
        <v>122068</v>
      </c>
      <c r="L93" s="118">
        <f t="shared" si="23"/>
        <v>6.4648488380111169E-2</v>
      </c>
      <c r="M93" s="118">
        <f t="shared" si="22"/>
        <v>1.2887734705246257</v>
      </c>
      <c r="N93" s="119"/>
    </row>
    <row r="94" spans="1:14" ht="15" customHeight="1">
      <c r="A94" s="16">
        <f t="shared" si="20"/>
        <v>84</v>
      </c>
      <c r="B94" s="112"/>
      <c r="C94" s="112" t="s">
        <v>31</v>
      </c>
      <c r="D94" s="112"/>
      <c r="E94" s="113">
        <v>114</v>
      </c>
      <c r="F94" s="106">
        <v>82568</v>
      </c>
      <c r="G94" s="238">
        <v>74575</v>
      </c>
      <c r="H94" s="106">
        <v>0</v>
      </c>
      <c r="I94" s="238"/>
      <c r="J94" s="117">
        <f t="shared" si="10"/>
        <v>82568</v>
      </c>
      <c r="K94" s="117">
        <f t="shared" si="11"/>
        <v>74575</v>
      </c>
      <c r="L94" s="118">
        <f t="shared" si="23"/>
        <v>3.9495699290123455E-2</v>
      </c>
      <c r="M94" s="118">
        <f t="shared" si="22"/>
        <v>1.1071806905799531</v>
      </c>
      <c r="N94" s="119"/>
    </row>
    <row r="95" spans="1:14" ht="15" customHeight="1">
      <c r="A95" s="16">
        <f t="shared" si="20"/>
        <v>85</v>
      </c>
      <c r="B95" s="112"/>
      <c r="C95" s="112" t="s">
        <v>34</v>
      </c>
      <c r="D95" s="112"/>
      <c r="E95" s="113">
        <v>116</v>
      </c>
      <c r="F95" s="106">
        <v>15750</v>
      </c>
      <c r="G95" s="238">
        <v>17200</v>
      </c>
      <c r="H95" s="106">
        <v>0</v>
      </c>
      <c r="I95" s="238"/>
      <c r="J95" s="117">
        <f t="shared" si="10"/>
        <v>15750</v>
      </c>
      <c r="K95" s="117">
        <f t="shared" si="11"/>
        <v>17200</v>
      </c>
      <c r="L95" s="118">
        <f t="shared" si="23"/>
        <v>9.1092997357039695E-3</v>
      </c>
      <c r="M95" s="118">
        <f t="shared" si="22"/>
        <v>0.91569767441860461</v>
      </c>
      <c r="N95" s="119"/>
    </row>
    <row r="96" spans="1:14" ht="15" customHeight="1">
      <c r="A96" s="16">
        <f t="shared" si="20"/>
        <v>86</v>
      </c>
      <c r="B96" s="112"/>
      <c r="C96" s="237" t="s">
        <v>173</v>
      </c>
      <c r="D96" s="112"/>
      <c r="E96" s="113" t="s">
        <v>95</v>
      </c>
      <c r="F96" s="106">
        <v>101246</v>
      </c>
      <c r="G96" s="238">
        <f>96633+25744</f>
        <v>122377</v>
      </c>
      <c r="H96" s="106">
        <v>18472</v>
      </c>
      <c r="I96" s="238"/>
      <c r="J96" s="132">
        <f t="shared" si="10"/>
        <v>119718</v>
      </c>
      <c r="K96" s="132">
        <f t="shared" si="11"/>
        <v>122377</v>
      </c>
      <c r="L96" s="133">
        <f t="shared" si="23"/>
        <v>6.4812138009083989E-2</v>
      </c>
      <c r="M96" s="133">
        <f t="shared" si="22"/>
        <v>0.97827206092648133</v>
      </c>
      <c r="N96" s="119" t="s">
        <v>213</v>
      </c>
    </row>
    <row r="97" spans="1:14" ht="15" customHeight="1">
      <c r="A97" s="17">
        <f t="shared" si="20"/>
        <v>87</v>
      </c>
      <c r="B97" s="135"/>
      <c r="C97" s="135"/>
      <c r="D97" s="239" t="s">
        <v>76</v>
      </c>
      <c r="E97" s="240" t="s">
        <v>6</v>
      </c>
      <c r="F97" s="241">
        <f>SUM(F89:F96)</f>
        <v>775649</v>
      </c>
      <c r="G97" s="242">
        <f>SUM(G89:G96)</f>
        <v>766555</v>
      </c>
      <c r="H97" s="241">
        <f>SUM(H89:H96)</f>
        <v>200168</v>
      </c>
      <c r="I97" s="242">
        <f>SUM(I89:I96)</f>
        <v>129111</v>
      </c>
      <c r="J97" s="140">
        <f t="shared" si="10"/>
        <v>975817</v>
      </c>
      <c r="K97" s="140">
        <f t="shared" si="11"/>
        <v>895666</v>
      </c>
      <c r="L97" s="141">
        <f t="shared" si="23"/>
        <v>0.47435407308599015</v>
      </c>
      <c r="M97" s="141">
        <f t="shared" si="22"/>
        <v>1.0894875991720128</v>
      </c>
      <c r="N97" s="142"/>
    </row>
    <row r="98" spans="1:14" ht="17.25" customHeight="1">
      <c r="A98" s="20">
        <f t="shared" si="20"/>
        <v>88</v>
      </c>
      <c r="B98" s="224" t="s">
        <v>77</v>
      </c>
      <c r="C98" s="243"/>
      <c r="D98" s="224"/>
      <c r="E98" s="167"/>
      <c r="F98" s="114"/>
      <c r="G98" s="244"/>
      <c r="H98" s="245"/>
      <c r="I98" s="244"/>
      <c r="J98" s="246"/>
      <c r="K98" s="246"/>
      <c r="L98" s="247"/>
      <c r="M98" s="247"/>
      <c r="N98" s="196"/>
    </row>
    <row r="99" spans="1:14" ht="17.25" customHeight="1">
      <c r="A99" s="16">
        <f t="shared" si="20"/>
        <v>89</v>
      </c>
      <c r="B99" s="104"/>
      <c r="C99" s="104" t="s">
        <v>32</v>
      </c>
      <c r="D99" s="104"/>
      <c r="E99" s="105">
        <v>210</v>
      </c>
      <c r="F99" s="9">
        <v>85132</v>
      </c>
      <c r="G99" s="248">
        <f>J99</f>
        <v>89130</v>
      </c>
      <c r="H99" s="9">
        <v>3998</v>
      </c>
      <c r="I99" s="248"/>
      <c r="J99" s="108">
        <f t="shared" si="10"/>
        <v>89130</v>
      </c>
      <c r="K99" s="108">
        <f t="shared" si="11"/>
        <v>89130</v>
      </c>
      <c r="L99" s="109">
        <f t="shared" ref="L99:L106" si="24">K99/$K$156</f>
        <v>4.7204179386238068E-2</v>
      </c>
      <c r="M99" s="109">
        <f t="shared" ref="M99:M106" si="25">IFERROR(J99/K99,"")</f>
        <v>1</v>
      </c>
      <c r="N99" s="110"/>
    </row>
    <row r="100" spans="1:14" ht="15" customHeight="1">
      <c r="A100" s="16">
        <f t="shared" si="20"/>
        <v>90</v>
      </c>
      <c r="B100" s="112"/>
      <c r="C100" s="112" t="s">
        <v>7</v>
      </c>
      <c r="D100" s="112"/>
      <c r="E100" s="113">
        <v>220</v>
      </c>
      <c r="F100" s="9">
        <v>48543</v>
      </c>
      <c r="G100" s="238">
        <f>K97*0.067</f>
        <v>60009.622000000003</v>
      </c>
      <c r="H100" s="9">
        <v>11958</v>
      </c>
      <c r="I100" s="238"/>
      <c r="J100" s="117">
        <f t="shared" si="10"/>
        <v>60501</v>
      </c>
      <c r="K100" s="117">
        <f t="shared" si="11"/>
        <v>60009.622000000003</v>
      </c>
      <c r="L100" s="118">
        <f t="shared" si="24"/>
        <v>3.1781722896761344E-2</v>
      </c>
      <c r="M100" s="118">
        <f t="shared" si="25"/>
        <v>1.0081883201997173</v>
      </c>
      <c r="N100" s="119"/>
    </row>
    <row r="101" spans="1:14" ht="15" customHeight="1">
      <c r="A101" s="16">
        <f t="shared" si="20"/>
        <v>91</v>
      </c>
      <c r="B101" s="112"/>
      <c r="C101" s="112" t="s">
        <v>23</v>
      </c>
      <c r="D101" s="112"/>
      <c r="E101" s="113">
        <v>225</v>
      </c>
      <c r="F101" s="9">
        <v>11287</v>
      </c>
      <c r="G101" s="238">
        <f>K97*0.0145</f>
        <v>12987.157000000001</v>
      </c>
      <c r="H101" s="9">
        <v>2862</v>
      </c>
      <c r="I101" s="238"/>
      <c r="J101" s="117">
        <f t="shared" si="10"/>
        <v>14149</v>
      </c>
      <c r="K101" s="117">
        <f t="shared" si="11"/>
        <v>12987.157000000001</v>
      </c>
      <c r="L101" s="118">
        <f t="shared" si="24"/>
        <v>6.8781340597468578E-3</v>
      </c>
      <c r="M101" s="118">
        <f t="shared" si="25"/>
        <v>1.0894609189678695</v>
      </c>
      <c r="N101" s="119"/>
    </row>
    <row r="102" spans="1:14" ht="15" customHeight="1">
      <c r="A102" s="16">
        <f t="shared" si="20"/>
        <v>92</v>
      </c>
      <c r="B102" s="112"/>
      <c r="C102" s="112" t="s">
        <v>8</v>
      </c>
      <c r="D102" s="112"/>
      <c r="E102" s="113" t="s">
        <v>116</v>
      </c>
      <c r="F102" s="9">
        <v>18886</v>
      </c>
      <c r="G102" s="238">
        <v>35431</v>
      </c>
      <c r="H102" s="9">
        <v>11991</v>
      </c>
      <c r="I102" s="238"/>
      <c r="J102" s="117">
        <f t="shared" si="10"/>
        <v>30877</v>
      </c>
      <c r="K102" s="117">
        <f t="shared" si="11"/>
        <v>35431</v>
      </c>
      <c r="L102" s="118">
        <f t="shared" si="24"/>
        <v>1.8764627845100426E-2</v>
      </c>
      <c r="M102" s="118">
        <f t="shared" si="25"/>
        <v>0.87146848804719035</v>
      </c>
      <c r="N102" s="119"/>
    </row>
    <row r="103" spans="1:14" ht="15" customHeight="1">
      <c r="A103" s="16">
        <f t="shared" si="20"/>
        <v>93</v>
      </c>
      <c r="B103" s="112"/>
      <c r="C103" s="112" t="s">
        <v>9</v>
      </c>
      <c r="D103" s="112"/>
      <c r="E103" s="113">
        <v>250</v>
      </c>
      <c r="F103" s="10">
        <v>2927</v>
      </c>
      <c r="G103" s="238">
        <f>0.003*K97</f>
        <v>2686.998</v>
      </c>
      <c r="H103" s="10">
        <v>0</v>
      </c>
      <c r="I103" s="238"/>
      <c r="J103" s="117">
        <f t="shared" si="10"/>
        <v>2927</v>
      </c>
      <c r="K103" s="117">
        <f t="shared" si="11"/>
        <v>2686.998</v>
      </c>
      <c r="L103" s="118">
        <f t="shared" si="24"/>
        <v>1.4230622192579706E-3</v>
      </c>
      <c r="M103" s="118">
        <f t="shared" si="25"/>
        <v>1.0893197538665826</v>
      </c>
      <c r="N103" s="119"/>
    </row>
    <row r="104" spans="1:14" ht="15" customHeight="1">
      <c r="A104" s="16">
        <f t="shared" si="20"/>
        <v>94</v>
      </c>
      <c r="B104" s="112"/>
      <c r="C104" s="237" t="s">
        <v>33</v>
      </c>
      <c r="D104" s="112"/>
      <c r="E104" s="113">
        <v>270</v>
      </c>
      <c r="F104" s="9">
        <v>0</v>
      </c>
      <c r="G104" s="238"/>
      <c r="H104" s="9">
        <v>0</v>
      </c>
      <c r="I104" s="238"/>
      <c r="J104" s="117">
        <f t="shared" si="10"/>
        <v>0</v>
      </c>
      <c r="K104" s="117">
        <f t="shared" si="11"/>
        <v>0</v>
      </c>
      <c r="L104" s="118">
        <f t="shared" si="24"/>
        <v>0</v>
      </c>
      <c r="M104" s="118" t="str">
        <f t="shared" si="25"/>
        <v/>
      </c>
      <c r="N104" s="119"/>
    </row>
    <row r="105" spans="1:14" ht="15" customHeight="1">
      <c r="A105" s="16">
        <f t="shared" si="20"/>
        <v>95</v>
      </c>
      <c r="B105" s="112"/>
      <c r="C105" s="237" t="s">
        <v>174</v>
      </c>
      <c r="D105" s="112"/>
      <c r="E105" s="113" t="s">
        <v>10</v>
      </c>
      <c r="F105" s="10">
        <v>19228</v>
      </c>
      <c r="G105" s="238">
        <f>F105</f>
        <v>19228</v>
      </c>
      <c r="H105" s="10">
        <v>1614</v>
      </c>
      <c r="I105" s="238"/>
      <c r="J105" s="132">
        <f t="shared" si="10"/>
        <v>20842</v>
      </c>
      <c r="K105" s="132">
        <f t="shared" si="11"/>
        <v>19228</v>
      </c>
      <c r="L105" s="133">
        <f t="shared" si="24"/>
        <v>1.0183349727797436E-2</v>
      </c>
      <c r="M105" s="133">
        <f t="shared" si="25"/>
        <v>1.0839400873725817</v>
      </c>
      <c r="N105" s="119"/>
    </row>
    <row r="106" spans="1:14" ht="15" customHeight="1">
      <c r="A106" s="17">
        <f t="shared" si="20"/>
        <v>96</v>
      </c>
      <c r="B106" s="135"/>
      <c r="C106" s="135"/>
      <c r="D106" s="239" t="s">
        <v>78</v>
      </c>
      <c r="E106" s="240" t="s">
        <v>11</v>
      </c>
      <c r="F106" s="241">
        <f>SUM(F99:F105)</f>
        <v>186003</v>
      </c>
      <c r="G106" s="242">
        <f>SUM(G99:G105)</f>
        <v>219472.777</v>
      </c>
      <c r="H106" s="241">
        <f>SUM(H99:H105)</f>
        <v>32423</v>
      </c>
      <c r="I106" s="242">
        <f>SUM(I99:I105)</f>
        <v>0</v>
      </c>
      <c r="J106" s="140">
        <f t="shared" ref="J106:J156" si="26">H106+F106</f>
        <v>218426</v>
      </c>
      <c r="K106" s="140">
        <f t="shared" ref="K106:K156" si="27">I106+G106</f>
        <v>219472.777</v>
      </c>
      <c r="L106" s="141">
        <f t="shared" si="24"/>
        <v>0.1162350761349021</v>
      </c>
      <c r="M106" s="141">
        <f t="shared" si="25"/>
        <v>0.99523049275491693</v>
      </c>
      <c r="N106" s="142"/>
    </row>
    <row r="107" spans="1:14" ht="17.25" customHeight="1">
      <c r="A107" s="20">
        <f t="shared" si="20"/>
        <v>97</v>
      </c>
      <c r="B107" s="224" t="s">
        <v>80</v>
      </c>
      <c r="C107" s="243"/>
      <c r="D107" s="224"/>
      <c r="E107" s="167"/>
      <c r="F107" s="114"/>
      <c r="G107" s="244"/>
      <c r="H107" s="245"/>
      <c r="I107" s="244"/>
      <c r="J107" s="246"/>
      <c r="K107" s="246"/>
      <c r="L107" s="247"/>
      <c r="M107" s="247"/>
      <c r="N107" s="196"/>
    </row>
    <row r="108" spans="1:14" ht="17.25" customHeight="1">
      <c r="A108" s="16">
        <f t="shared" si="20"/>
        <v>98</v>
      </c>
      <c r="B108" s="104"/>
      <c r="C108" s="104" t="s">
        <v>12</v>
      </c>
      <c r="D108" s="104"/>
      <c r="E108" s="105">
        <v>332</v>
      </c>
      <c r="F108" s="106">
        <v>0</v>
      </c>
      <c r="G108" s="248"/>
      <c r="H108" s="10">
        <v>0</v>
      </c>
      <c r="I108" s="248"/>
      <c r="J108" s="108">
        <f t="shared" si="26"/>
        <v>0</v>
      </c>
      <c r="K108" s="108">
        <f t="shared" si="27"/>
        <v>0</v>
      </c>
      <c r="L108" s="109">
        <f t="shared" ref="L108:L112" si="28">K108/$K$156</f>
        <v>0</v>
      </c>
      <c r="M108" s="109" t="str">
        <f t="shared" ref="M108:M112" si="29">IFERROR(J108/K108,"")</f>
        <v/>
      </c>
      <c r="N108" s="110"/>
    </row>
    <row r="109" spans="1:14" ht="15" customHeight="1">
      <c r="A109" s="16">
        <f t="shared" si="20"/>
        <v>99</v>
      </c>
      <c r="B109" s="112"/>
      <c r="C109" s="112" t="s">
        <v>13</v>
      </c>
      <c r="D109" s="112"/>
      <c r="E109" s="113">
        <v>333</v>
      </c>
      <c r="F109" s="106">
        <v>0</v>
      </c>
      <c r="G109" s="238"/>
      <c r="H109" s="10">
        <v>0</v>
      </c>
      <c r="I109" s="238"/>
      <c r="J109" s="117">
        <f t="shared" si="26"/>
        <v>0</v>
      </c>
      <c r="K109" s="117">
        <f t="shared" si="27"/>
        <v>0</v>
      </c>
      <c r="L109" s="118">
        <f t="shared" si="28"/>
        <v>0</v>
      </c>
      <c r="M109" s="118" t="str">
        <f t="shared" si="29"/>
        <v/>
      </c>
      <c r="N109" s="119"/>
    </row>
    <row r="110" spans="1:14" ht="15" customHeight="1">
      <c r="A110" s="16">
        <f t="shared" si="20"/>
        <v>100</v>
      </c>
      <c r="B110" s="112"/>
      <c r="C110" s="112" t="s">
        <v>35</v>
      </c>
      <c r="D110" s="112"/>
      <c r="E110" s="113" t="s">
        <v>96</v>
      </c>
      <c r="F110" s="106">
        <v>17517</v>
      </c>
      <c r="G110" s="238"/>
      <c r="H110" s="10">
        <v>2500</v>
      </c>
      <c r="I110" s="238"/>
      <c r="J110" s="117">
        <f t="shared" si="26"/>
        <v>20017</v>
      </c>
      <c r="K110" s="117">
        <f t="shared" si="27"/>
        <v>0</v>
      </c>
      <c r="L110" s="118">
        <f t="shared" si="28"/>
        <v>0</v>
      </c>
      <c r="M110" s="118" t="str">
        <f t="shared" si="29"/>
        <v/>
      </c>
      <c r="N110" s="119"/>
    </row>
    <row r="111" spans="1:14" ht="15" customHeight="1">
      <c r="A111" s="16">
        <f t="shared" si="20"/>
        <v>101</v>
      </c>
      <c r="B111" s="112"/>
      <c r="C111" s="237" t="s">
        <v>175</v>
      </c>
      <c r="D111" s="112"/>
      <c r="E111" s="113" t="s">
        <v>96</v>
      </c>
      <c r="F111" s="106">
        <v>14062</v>
      </c>
      <c r="G111" s="238">
        <v>12500</v>
      </c>
      <c r="H111" s="10">
        <v>0</v>
      </c>
      <c r="I111" s="238"/>
      <c r="J111" s="132">
        <f t="shared" si="26"/>
        <v>14062</v>
      </c>
      <c r="K111" s="132">
        <f t="shared" si="27"/>
        <v>12500</v>
      </c>
      <c r="L111" s="133">
        <f t="shared" si="28"/>
        <v>6.6201306218778844E-3</v>
      </c>
      <c r="M111" s="133">
        <f t="shared" si="29"/>
        <v>1.12496</v>
      </c>
      <c r="N111" s="119" t="s">
        <v>215</v>
      </c>
    </row>
    <row r="112" spans="1:14" ht="15" customHeight="1">
      <c r="A112" s="17">
        <f t="shared" si="20"/>
        <v>102</v>
      </c>
      <c r="B112" s="135"/>
      <c r="C112" s="135"/>
      <c r="D112" s="239" t="s">
        <v>79</v>
      </c>
      <c r="E112" s="240" t="s">
        <v>14</v>
      </c>
      <c r="F112" s="241">
        <f>SUM(F108:F111)</f>
        <v>31579</v>
      </c>
      <c r="G112" s="242">
        <f>SUM(G108:G111)</f>
        <v>12500</v>
      </c>
      <c r="H112" s="241">
        <f>SUM(H108:H111)</f>
        <v>2500</v>
      </c>
      <c r="I112" s="242">
        <f>SUM(I108:I111)</f>
        <v>0</v>
      </c>
      <c r="J112" s="140">
        <f t="shared" si="26"/>
        <v>34079</v>
      </c>
      <c r="K112" s="140">
        <f t="shared" si="27"/>
        <v>12500</v>
      </c>
      <c r="L112" s="141">
        <f t="shared" si="28"/>
        <v>6.6201306218778844E-3</v>
      </c>
      <c r="M112" s="141">
        <f t="shared" si="29"/>
        <v>2.7263199999999999</v>
      </c>
      <c r="N112" s="142"/>
    </row>
    <row r="113" spans="1:14" ht="17.25" customHeight="1">
      <c r="A113" s="20">
        <f t="shared" si="20"/>
        <v>103</v>
      </c>
      <c r="B113" s="224" t="s">
        <v>81</v>
      </c>
      <c r="C113" s="224"/>
      <c r="D113" s="224"/>
      <c r="E113" s="167"/>
      <c r="F113" s="114"/>
      <c r="G113" s="244"/>
      <c r="H113" s="245"/>
      <c r="I113" s="244"/>
      <c r="J113" s="246"/>
      <c r="K113" s="246"/>
      <c r="L113" s="247"/>
      <c r="M113" s="247"/>
      <c r="N113" s="196"/>
    </row>
    <row r="114" spans="1:14" ht="17.25" customHeight="1">
      <c r="A114" s="16">
        <f t="shared" si="20"/>
        <v>104</v>
      </c>
      <c r="B114" s="249"/>
      <c r="C114" s="104" t="s">
        <v>24</v>
      </c>
      <c r="D114" s="104"/>
      <c r="E114" s="105">
        <v>411</v>
      </c>
      <c r="F114" s="106">
        <v>0</v>
      </c>
      <c r="G114" s="248"/>
      <c r="H114" s="106">
        <v>0</v>
      </c>
      <c r="I114" s="248"/>
      <c r="J114" s="108">
        <f t="shared" si="26"/>
        <v>0</v>
      </c>
      <c r="K114" s="108">
        <f t="shared" si="27"/>
        <v>0</v>
      </c>
      <c r="L114" s="109">
        <f t="shared" ref="L114:L119" si="30">K114/$K$156</f>
        <v>0</v>
      </c>
      <c r="M114" s="109" t="str">
        <f t="shared" ref="M114:M119" si="31">IFERROR(J114/K114,"")</f>
        <v/>
      </c>
      <c r="N114" s="110"/>
    </row>
    <row r="115" spans="1:14" ht="15" customHeight="1">
      <c r="A115" s="16">
        <f t="shared" si="20"/>
        <v>105</v>
      </c>
      <c r="B115" s="250"/>
      <c r="C115" s="251" t="s">
        <v>114</v>
      </c>
      <c r="D115" s="112"/>
      <c r="E115" s="113">
        <v>441</v>
      </c>
      <c r="F115" s="106">
        <v>165000</v>
      </c>
      <c r="G115" s="238">
        <v>165000</v>
      </c>
      <c r="H115" s="106">
        <v>0</v>
      </c>
      <c r="I115" s="238"/>
      <c r="J115" s="117">
        <f t="shared" si="26"/>
        <v>165000</v>
      </c>
      <c r="K115" s="117">
        <f t="shared" si="27"/>
        <v>165000</v>
      </c>
      <c r="L115" s="118">
        <f t="shared" si="30"/>
        <v>8.7385724208788068E-2</v>
      </c>
      <c r="M115" s="118">
        <f t="shared" si="31"/>
        <v>1</v>
      </c>
      <c r="N115" s="119"/>
    </row>
    <row r="116" spans="1:14" ht="15" customHeight="1">
      <c r="A116" s="16">
        <f t="shared" si="20"/>
        <v>106</v>
      </c>
      <c r="B116" s="250"/>
      <c r="C116" s="112" t="s">
        <v>97</v>
      </c>
      <c r="D116" s="112"/>
      <c r="E116" s="113">
        <v>442</v>
      </c>
      <c r="F116" s="106">
        <v>3987</v>
      </c>
      <c r="G116" s="238">
        <v>4000</v>
      </c>
      <c r="H116" s="106">
        <v>0</v>
      </c>
      <c r="I116" s="238"/>
      <c r="J116" s="117">
        <f t="shared" si="26"/>
        <v>3987</v>
      </c>
      <c r="K116" s="117">
        <f t="shared" si="27"/>
        <v>4000</v>
      </c>
      <c r="L116" s="118">
        <f t="shared" si="30"/>
        <v>2.1184417990009231E-3</v>
      </c>
      <c r="M116" s="118">
        <f t="shared" si="31"/>
        <v>0.99675000000000002</v>
      </c>
      <c r="N116" s="119"/>
    </row>
    <row r="117" spans="1:14" ht="15" customHeight="1">
      <c r="A117" s="16">
        <f t="shared" si="20"/>
        <v>107</v>
      </c>
      <c r="B117" s="250"/>
      <c r="C117" s="112" t="s">
        <v>36</v>
      </c>
      <c r="D117" s="112"/>
      <c r="E117" s="113">
        <v>430</v>
      </c>
      <c r="F117" s="106">
        <v>5500</v>
      </c>
      <c r="G117" s="238">
        <f>F117*1.03</f>
        <v>5665</v>
      </c>
      <c r="H117" s="106">
        <v>0</v>
      </c>
      <c r="I117" s="238"/>
      <c r="J117" s="117">
        <f t="shared" si="26"/>
        <v>5500</v>
      </c>
      <c r="K117" s="117">
        <f t="shared" si="27"/>
        <v>5665</v>
      </c>
      <c r="L117" s="118">
        <f t="shared" si="30"/>
        <v>3.000243197835057E-3</v>
      </c>
      <c r="M117" s="118">
        <f t="shared" si="31"/>
        <v>0.970873786407767</v>
      </c>
      <c r="N117" s="119"/>
    </row>
    <row r="118" spans="1:14" ht="15" customHeight="1">
      <c r="A118" s="16">
        <f t="shared" si="20"/>
        <v>108</v>
      </c>
      <c r="B118" s="112"/>
      <c r="C118" s="237" t="s">
        <v>176</v>
      </c>
      <c r="D118" s="112"/>
      <c r="E118" s="252" t="s">
        <v>98</v>
      </c>
      <c r="F118" s="106">
        <v>38780</v>
      </c>
      <c r="G118" s="238">
        <f>F118*1.03</f>
        <v>39943.4</v>
      </c>
      <c r="H118" s="106">
        <v>0</v>
      </c>
      <c r="I118" s="238"/>
      <c r="J118" s="132">
        <f t="shared" si="26"/>
        <v>38780</v>
      </c>
      <c r="K118" s="132">
        <f t="shared" si="27"/>
        <v>39943.4</v>
      </c>
      <c r="L118" s="133">
        <f t="shared" si="30"/>
        <v>2.1154442038553368E-2</v>
      </c>
      <c r="M118" s="133">
        <f t="shared" si="31"/>
        <v>0.970873786407767</v>
      </c>
      <c r="N118" s="119"/>
    </row>
    <row r="119" spans="1:14" ht="15" customHeight="1" thickBot="1">
      <c r="A119" s="18">
        <f t="shared" si="20"/>
        <v>109</v>
      </c>
      <c r="B119" s="253"/>
      <c r="C119" s="253" t="s">
        <v>82</v>
      </c>
      <c r="D119" s="254"/>
      <c r="E119" s="255">
        <v>400</v>
      </c>
      <c r="F119" s="256">
        <f>SUM(F114:F118)</f>
        <v>213267</v>
      </c>
      <c r="G119" s="257">
        <f>SUM(G114:G118)</f>
        <v>214608.4</v>
      </c>
      <c r="H119" s="256">
        <f>SUM(H114:H118)</f>
        <v>0</v>
      </c>
      <c r="I119" s="257">
        <f>SUM(I114:I118)</f>
        <v>0</v>
      </c>
      <c r="J119" s="213">
        <f t="shared" si="26"/>
        <v>213267</v>
      </c>
      <c r="K119" s="213">
        <f t="shared" si="27"/>
        <v>214608.4</v>
      </c>
      <c r="L119" s="214">
        <f t="shared" si="30"/>
        <v>0.11365885124417742</v>
      </c>
      <c r="M119" s="214">
        <f t="shared" si="31"/>
        <v>0.99374954568413909</v>
      </c>
      <c r="N119" s="215"/>
    </row>
    <row r="120" spans="1:14" ht="17.25" customHeight="1" thickTop="1">
      <c r="A120" s="21">
        <f t="shared" si="20"/>
        <v>110</v>
      </c>
      <c r="B120" s="258" t="s">
        <v>99</v>
      </c>
      <c r="C120" s="258"/>
      <c r="D120" s="258"/>
      <c r="E120" s="259"/>
      <c r="F120" s="156"/>
      <c r="G120" s="260"/>
      <c r="H120" s="261"/>
      <c r="I120" s="260"/>
      <c r="J120" s="262"/>
      <c r="K120" s="262"/>
      <c r="L120" s="263"/>
      <c r="M120" s="263"/>
      <c r="N120" s="208"/>
    </row>
    <row r="121" spans="1:14" ht="17.25" customHeight="1">
      <c r="A121" s="16">
        <f t="shared" si="20"/>
        <v>111</v>
      </c>
      <c r="B121" s="249"/>
      <c r="C121" s="232" t="s">
        <v>15</v>
      </c>
      <c r="D121" s="104"/>
      <c r="E121" s="105" t="s">
        <v>16</v>
      </c>
      <c r="F121" s="106">
        <v>3850</v>
      </c>
      <c r="G121" s="248">
        <v>4250</v>
      </c>
      <c r="H121" s="106">
        <v>0</v>
      </c>
      <c r="I121" s="248"/>
      <c r="J121" s="108">
        <f t="shared" si="26"/>
        <v>3850</v>
      </c>
      <c r="K121" s="108">
        <f t="shared" si="27"/>
        <v>4250</v>
      </c>
      <c r="L121" s="109">
        <f t="shared" ref="L121:L130" si="32">K121/$K$156</f>
        <v>2.2508444114384806E-3</v>
      </c>
      <c r="M121" s="109">
        <f t="shared" ref="M121:M130" si="33">IFERROR(J121/K121,"")</f>
        <v>0.90588235294117647</v>
      </c>
      <c r="N121" s="110"/>
    </row>
    <row r="122" spans="1:14" ht="15" customHeight="1">
      <c r="A122" s="16">
        <f t="shared" si="20"/>
        <v>112</v>
      </c>
      <c r="B122" s="249"/>
      <c r="C122" s="232" t="s">
        <v>144</v>
      </c>
      <c r="D122" s="104"/>
      <c r="E122" s="105">
        <v>522</v>
      </c>
      <c r="F122" s="106">
        <v>9136</v>
      </c>
      <c r="G122" s="248">
        <f>F122</f>
        <v>9136</v>
      </c>
      <c r="H122" s="106">
        <v>0</v>
      </c>
      <c r="I122" s="248"/>
      <c r="J122" s="108">
        <f t="shared" si="26"/>
        <v>9136</v>
      </c>
      <c r="K122" s="108">
        <f t="shared" si="27"/>
        <v>9136</v>
      </c>
      <c r="L122" s="109">
        <f t="shared" si="32"/>
        <v>4.8385210689181083E-3</v>
      </c>
      <c r="M122" s="109">
        <f t="shared" si="33"/>
        <v>1</v>
      </c>
      <c r="N122" s="110"/>
    </row>
    <row r="123" spans="1:14" ht="15" customHeight="1">
      <c r="A123" s="16">
        <f t="shared" si="20"/>
        <v>113</v>
      </c>
      <c r="B123" s="249"/>
      <c r="C123" s="232" t="s">
        <v>145</v>
      </c>
      <c r="D123" s="104"/>
      <c r="E123" s="105">
        <v>521</v>
      </c>
      <c r="F123" s="106">
        <v>0</v>
      </c>
      <c r="G123" s="248"/>
      <c r="H123" s="106">
        <v>0</v>
      </c>
      <c r="I123" s="248"/>
      <c r="J123" s="108">
        <f t="shared" si="26"/>
        <v>0</v>
      </c>
      <c r="K123" s="108">
        <f t="shared" si="27"/>
        <v>0</v>
      </c>
      <c r="L123" s="109">
        <f t="shared" si="32"/>
        <v>0</v>
      </c>
      <c r="M123" s="109" t="str">
        <f t="shared" si="33"/>
        <v/>
      </c>
      <c r="N123" s="110"/>
    </row>
    <row r="124" spans="1:14" ht="15" customHeight="1">
      <c r="A124" s="16">
        <f t="shared" si="20"/>
        <v>114</v>
      </c>
      <c r="B124" s="249"/>
      <c r="C124" s="232" t="s">
        <v>146</v>
      </c>
      <c r="D124" s="104"/>
      <c r="E124" s="105">
        <v>523</v>
      </c>
      <c r="F124" s="106">
        <v>0</v>
      </c>
      <c r="G124" s="248"/>
      <c r="H124" s="106">
        <v>0</v>
      </c>
      <c r="I124" s="248"/>
      <c r="J124" s="108">
        <f t="shared" si="26"/>
        <v>0</v>
      </c>
      <c r="K124" s="108">
        <f t="shared" si="27"/>
        <v>0</v>
      </c>
      <c r="L124" s="109">
        <f t="shared" si="32"/>
        <v>0</v>
      </c>
      <c r="M124" s="109" t="str">
        <f t="shared" si="33"/>
        <v/>
      </c>
      <c r="N124" s="110"/>
    </row>
    <row r="125" spans="1:14" ht="15" customHeight="1">
      <c r="A125" s="16">
        <f t="shared" si="20"/>
        <v>115</v>
      </c>
      <c r="B125" s="249"/>
      <c r="C125" s="232" t="s">
        <v>147</v>
      </c>
      <c r="D125" s="104"/>
      <c r="E125" s="105">
        <v>524</v>
      </c>
      <c r="F125" s="106">
        <v>0</v>
      </c>
      <c r="G125" s="248"/>
      <c r="H125" s="106">
        <v>0</v>
      </c>
      <c r="I125" s="248"/>
      <c r="J125" s="108">
        <f t="shared" si="26"/>
        <v>0</v>
      </c>
      <c r="K125" s="108">
        <f t="shared" si="27"/>
        <v>0</v>
      </c>
      <c r="L125" s="109">
        <f t="shared" si="32"/>
        <v>0</v>
      </c>
      <c r="M125" s="109" t="str">
        <f t="shared" si="33"/>
        <v/>
      </c>
      <c r="N125" s="110"/>
    </row>
    <row r="126" spans="1:14" ht="15" customHeight="1">
      <c r="A126" s="16">
        <f t="shared" si="20"/>
        <v>116</v>
      </c>
      <c r="B126" s="250"/>
      <c r="C126" s="39" t="s">
        <v>148</v>
      </c>
      <c r="D126" s="112"/>
      <c r="E126" s="113">
        <v>525</v>
      </c>
      <c r="F126" s="106">
        <v>0</v>
      </c>
      <c r="G126" s="238"/>
      <c r="H126" s="106">
        <v>0</v>
      </c>
      <c r="I126" s="238"/>
      <c r="J126" s="117">
        <f t="shared" si="26"/>
        <v>0</v>
      </c>
      <c r="K126" s="117">
        <f t="shared" si="27"/>
        <v>0</v>
      </c>
      <c r="L126" s="118">
        <f t="shared" si="32"/>
        <v>0</v>
      </c>
      <c r="M126" s="118" t="str">
        <f t="shared" si="33"/>
        <v/>
      </c>
      <c r="N126" s="119"/>
    </row>
    <row r="127" spans="1:14" ht="17.25" customHeight="1">
      <c r="A127" s="16">
        <f t="shared" si="20"/>
        <v>117</v>
      </c>
      <c r="B127" s="112"/>
      <c r="C127" s="237" t="s">
        <v>115</v>
      </c>
      <c r="D127" s="112"/>
      <c r="E127" s="252" t="s">
        <v>100</v>
      </c>
      <c r="F127" s="106">
        <v>0</v>
      </c>
      <c r="G127" s="238"/>
      <c r="H127" s="106">
        <v>0</v>
      </c>
      <c r="I127" s="264"/>
      <c r="J127" s="117">
        <f t="shared" si="26"/>
        <v>0</v>
      </c>
      <c r="K127" s="117">
        <f t="shared" si="27"/>
        <v>0</v>
      </c>
      <c r="L127" s="118">
        <f t="shared" si="32"/>
        <v>0</v>
      </c>
      <c r="M127" s="118" t="str">
        <f t="shared" si="33"/>
        <v/>
      </c>
      <c r="N127" s="119"/>
    </row>
    <row r="128" spans="1:14" ht="17.25" customHeight="1">
      <c r="A128" s="16">
        <f t="shared" si="20"/>
        <v>118</v>
      </c>
      <c r="B128" s="112"/>
      <c r="C128" s="112" t="s">
        <v>17</v>
      </c>
      <c r="D128" s="112"/>
      <c r="E128" s="113" t="s">
        <v>130</v>
      </c>
      <c r="F128" s="106">
        <v>3299</v>
      </c>
      <c r="G128" s="238">
        <v>500</v>
      </c>
      <c r="H128" s="106">
        <v>1701</v>
      </c>
      <c r="I128" s="248">
        <v>5617</v>
      </c>
      <c r="J128" s="117">
        <f t="shared" si="26"/>
        <v>5000</v>
      </c>
      <c r="K128" s="117">
        <f t="shared" si="27"/>
        <v>6117</v>
      </c>
      <c r="L128" s="118">
        <f t="shared" si="32"/>
        <v>3.2396271211221615E-3</v>
      </c>
      <c r="M128" s="118">
        <f t="shared" si="33"/>
        <v>0.81739414745790417</v>
      </c>
      <c r="N128" s="119"/>
    </row>
    <row r="129" spans="1:14" ht="15" customHeight="1">
      <c r="A129" s="16">
        <f t="shared" si="20"/>
        <v>119</v>
      </c>
      <c r="B129" s="112"/>
      <c r="C129" s="237" t="s">
        <v>177</v>
      </c>
      <c r="D129" s="112"/>
      <c r="E129" s="113" t="s">
        <v>120</v>
      </c>
      <c r="F129" s="106">
        <v>89810</v>
      </c>
      <c r="G129" s="238">
        <f>90133-I61</f>
        <v>85709</v>
      </c>
      <c r="H129" s="106">
        <v>5323</v>
      </c>
      <c r="I129" s="238">
        <v>24015</v>
      </c>
      <c r="J129" s="132">
        <f t="shared" si="26"/>
        <v>95133</v>
      </c>
      <c r="K129" s="132">
        <f t="shared" si="27"/>
        <v>109724</v>
      </c>
      <c r="L129" s="133">
        <f t="shared" si="32"/>
        <v>5.8110976988394319E-2</v>
      </c>
      <c r="M129" s="133">
        <f t="shared" si="33"/>
        <v>0.86702088877547301</v>
      </c>
      <c r="N129" s="119"/>
    </row>
    <row r="130" spans="1:14" ht="15" customHeight="1">
      <c r="A130" s="17">
        <f t="shared" si="20"/>
        <v>120</v>
      </c>
      <c r="B130" s="135"/>
      <c r="C130" s="135" t="s">
        <v>104</v>
      </c>
      <c r="D130" s="265"/>
      <c r="E130" s="240">
        <v>500</v>
      </c>
      <c r="F130" s="241">
        <f>SUM(F121:F129)</f>
        <v>106095</v>
      </c>
      <c r="G130" s="242">
        <f>SUM(G121:G129)</f>
        <v>99595</v>
      </c>
      <c r="H130" s="241">
        <f>SUM(H121:H129)</f>
        <v>7024</v>
      </c>
      <c r="I130" s="242">
        <f>SUM(I121:I129)</f>
        <v>29632</v>
      </c>
      <c r="J130" s="140">
        <f t="shared" si="26"/>
        <v>113119</v>
      </c>
      <c r="K130" s="140">
        <f t="shared" si="27"/>
        <v>129227</v>
      </c>
      <c r="L130" s="141">
        <f t="shared" si="32"/>
        <v>6.843996958987307E-2</v>
      </c>
      <c r="M130" s="141">
        <f t="shared" si="33"/>
        <v>0.87535112631261269</v>
      </c>
      <c r="N130" s="142"/>
    </row>
    <row r="131" spans="1:14" ht="15" customHeight="1">
      <c r="A131" s="20">
        <f t="shared" si="20"/>
        <v>121</v>
      </c>
      <c r="B131" s="224" t="s">
        <v>83</v>
      </c>
      <c r="C131" s="224"/>
      <c r="D131" s="224"/>
      <c r="E131" s="167"/>
      <c r="F131" s="114"/>
      <c r="G131" s="244"/>
      <c r="H131" s="245"/>
      <c r="I131" s="244"/>
      <c r="J131" s="246"/>
      <c r="K131" s="246"/>
      <c r="L131" s="247"/>
      <c r="M131" s="247"/>
      <c r="N131" s="196"/>
    </row>
    <row r="132" spans="1:14" ht="15" customHeight="1">
      <c r="A132" s="16">
        <f t="shared" si="20"/>
        <v>122</v>
      </c>
      <c r="B132" s="249"/>
      <c r="C132" s="266" t="s">
        <v>39</v>
      </c>
      <c r="D132" s="104"/>
      <c r="E132" s="105">
        <v>610</v>
      </c>
      <c r="F132" s="106">
        <v>16600</v>
      </c>
      <c r="G132" s="248">
        <f>F132</f>
        <v>16600</v>
      </c>
      <c r="H132" s="9">
        <v>10000</v>
      </c>
      <c r="I132" s="248"/>
      <c r="J132" s="108">
        <f t="shared" si="26"/>
        <v>26600</v>
      </c>
      <c r="K132" s="108">
        <f t="shared" si="27"/>
        <v>16600</v>
      </c>
      <c r="L132" s="109">
        <f t="shared" ref="L132:L137" si="34">K132/$K$156</f>
        <v>8.7915334658538302E-3</v>
      </c>
      <c r="M132" s="109">
        <f t="shared" ref="M132:M137" si="35">IFERROR(J132/K132,"")</f>
        <v>1.6024096385542168</v>
      </c>
      <c r="N132" s="110"/>
    </row>
    <row r="133" spans="1:14" ht="15" customHeight="1">
      <c r="A133" s="16">
        <f t="shared" si="20"/>
        <v>123</v>
      </c>
      <c r="B133" s="250"/>
      <c r="C133" s="251" t="s">
        <v>71</v>
      </c>
      <c r="D133" s="112"/>
      <c r="E133" s="113" t="s">
        <v>18</v>
      </c>
      <c r="F133" s="106">
        <v>500</v>
      </c>
      <c r="G133" s="238">
        <v>500</v>
      </c>
      <c r="H133" s="9">
        <v>0</v>
      </c>
      <c r="I133" s="238"/>
      <c r="J133" s="117">
        <f t="shared" si="26"/>
        <v>500</v>
      </c>
      <c r="K133" s="117">
        <f t="shared" si="27"/>
        <v>500</v>
      </c>
      <c r="L133" s="118">
        <f t="shared" si="34"/>
        <v>2.6480522487511539E-4</v>
      </c>
      <c r="M133" s="118">
        <f t="shared" si="35"/>
        <v>1</v>
      </c>
      <c r="N133" s="119"/>
    </row>
    <row r="134" spans="1:14" ht="17.25" customHeight="1">
      <c r="A134" s="16">
        <f t="shared" si="20"/>
        <v>124</v>
      </c>
      <c r="B134" s="250"/>
      <c r="C134" s="251" t="s">
        <v>37</v>
      </c>
      <c r="D134" s="112"/>
      <c r="E134" s="113" t="s">
        <v>101</v>
      </c>
      <c r="F134" s="106">
        <v>2000</v>
      </c>
      <c r="G134" s="238">
        <v>3500</v>
      </c>
      <c r="H134" s="9">
        <v>0</v>
      </c>
      <c r="I134" s="238"/>
      <c r="J134" s="117">
        <f t="shared" si="26"/>
        <v>2000</v>
      </c>
      <c r="K134" s="117">
        <f t="shared" si="27"/>
        <v>3500</v>
      </c>
      <c r="L134" s="118">
        <f t="shared" si="34"/>
        <v>1.8536365741258075E-3</v>
      </c>
      <c r="M134" s="118">
        <f t="shared" si="35"/>
        <v>0.5714285714285714</v>
      </c>
      <c r="N134" s="119"/>
    </row>
    <row r="135" spans="1:14" ht="17.25" customHeight="1">
      <c r="A135" s="16">
        <f t="shared" si="20"/>
        <v>125</v>
      </c>
      <c r="B135" s="250"/>
      <c r="C135" s="112" t="s">
        <v>72</v>
      </c>
      <c r="D135" s="112"/>
      <c r="E135" s="113" t="s">
        <v>131</v>
      </c>
      <c r="F135" s="106">
        <v>1500</v>
      </c>
      <c r="G135" s="238">
        <v>1500</v>
      </c>
      <c r="H135" s="9">
        <v>0</v>
      </c>
      <c r="I135" s="238"/>
      <c r="J135" s="117">
        <f t="shared" si="26"/>
        <v>1500</v>
      </c>
      <c r="K135" s="117">
        <f t="shared" si="27"/>
        <v>1500</v>
      </c>
      <c r="L135" s="118">
        <f t="shared" si="34"/>
        <v>7.9441567462534607E-4</v>
      </c>
      <c r="M135" s="118">
        <f t="shared" si="35"/>
        <v>1</v>
      </c>
      <c r="N135" s="119"/>
    </row>
    <row r="136" spans="1:14" ht="15" customHeight="1">
      <c r="A136" s="16">
        <f t="shared" si="20"/>
        <v>126</v>
      </c>
      <c r="B136" s="250"/>
      <c r="C136" s="237" t="s">
        <v>178</v>
      </c>
      <c r="D136" s="112"/>
      <c r="E136" s="113" t="s">
        <v>38</v>
      </c>
      <c r="F136" s="106">
        <v>11250</v>
      </c>
      <c r="G136" s="238">
        <f>F136</f>
        <v>11250</v>
      </c>
      <c r="H136" s="9">
        <v>0</v>
      </c>
      <c r="I136" s="238"/>
      <c r="J136" s="132">
        <f t="shared" si="26"/>
        <v>11250</v>
      </c>
      <c r="K136" s="132">
        <f t="shared" si="27"/>
        <v>11250</v>
      </c>
      <c r="L136" s="133">
        <f t="shared" si="34"/>
        <v>5.9581175596900961E-3</v>
      </c>
      <c r="M136" s="133">
        <f t="shared" si="35"/>
        <v>1</v>
      </c>
      <c r="N136" s="119"/>
    </row>
    <row r="137" spans="1:14" ht="15" customHeight="1">
      <c r="A137" s="17">
        <f t="shared" si="20"/>
        <v>127</v>
      </c>
      <c r="B137" s="135"/>
      <c r="C137" s="135" t="s">
        <v>84</v>
      </c>
      <c r="D137" s="265"/>
      <c r="E137" s="240">
        <v>600</v>
      </c>
      <c r="F137" s="241">
        <f>SUM(F132:F136)</f>
        <v>31850</v>
      </c>
      <c r="G137" s="242">
        <f>SUM(G132:G136)</f>
        <v>33350</v>
      </c>
      <c r="H137" s="241">
        <f>SUM(H132:H136)</f>
        <v>10000</v>
      </c>
      <c r="I137" s="242">
        <f>SUM(I132:I136)</f>
        <v>0</v>
      </c>
      <c r="J137" s="140">
        <f t="shared" si="26"/>
        <v>41850</v>
      </c>
      <c r="K137" s="140">
        <f t="shared" si="27"/>
        <v>33350</v>
      </c>
      <c r="L137" s="141">
        <f t="shared" si="34"/>
        <v>1.7662508499170195E-2</v>
      </c>
      <c r="M137" s="141">
        <f t="shared" si="35"/>
        <v>1.2548725637181408</v>
      </c>
      <c r="N137" s="142"/>
    </row>
    <row r="138" spans="1:14" ht="15" customHeight="1">
      <c r="A138" s="20">
        <f t="shared" si="20"/>
        <v>128</v>
      </c>
      <c r="B138" s="224" t="s">
        <v>85</v>
      </c>
      <c r="C138" s="224"/>
      <c r="D138" s="224"/>
      <c r="E138" s="167"/>
      <c r="F138" s="114"/>
      <c r="G138" s="244"/>
      <c r="H138" s="245"/>
      <c r="I138" s="244"/>
      <c r="J138" s="246"/>
      <c r="K138" s="246"/>
      <c r="L138" s="247"/>
      <c r="M138" s="247"/>
      <c r="N138" s="196"/>
    </row>
    <row r="139" spans="1:14" ht="15" customHeight="1">
      <c r="A139" s="16">
        <f t="shared" si="20"/>
        <v>129</v>
      </c>
      <c r="B139" s="249"/>
      <c r="C139" s="232" t="s">
        <v>121</v>
      </c>
      <c r="D139" s="104"/>
      <c r="E139" s="105">
        <v>710</v>
      </c>
      <c r="F139" s="106">
        <v>0</v>
      </c>
      <c r="G139" s="248"/>
      <c r="H139" s="106">
        <v>0</v>
      </c>
      <c r="I139" s="248"/>
      <c r="J139" s="108">
        <f t="shared" si="26"/>
        <v>0</v>
      </c>
      <c r="K139" s="108">
        <f t="shared" si="27"/>
        <v>0</v>
      </c>
      <c r="L139" s="109">
        <f t="shared" ref="L139:L143" si="36">K139/$K$156</f>
        <v>0</v>
      </c>
      <c r="M139" s="109" t="str">
        <f t="shared" ref="M139:M143" si="37">IFERROR(J139/K139,"")</f>
        <v/>
      </c>
      <c r="N139" s="110"/>
    </row>
    <row r="140" spans="1:14" ht="17.25" customHeight="1">
      <c r="A140" s="16">
        <f t="shared" si="20"/>
        <v>130</v>
      </c>
      <c r="B140" s="250"/>
      <c r="C140" s="237" t="s">
        <v>73</v>
      </c>
      <c r="D140" s="112"/>
      <c r="E140" s="113">
        <v>720</v>
      </c>
      <c r="F140" s="106">
        <v>0</v>
      </c>
      <c r="G140" s="238"/>
      <c r="H140" s="106">
        <v>0</v>
      </c>
      <c r="I140" s="238"/>
      <c r="J140" s="117">
        <f t="shared" si="26"/>
        <v>0</v>
      </c>
      <c r="K140" s="117">
        <f t="shared" si="27"/>
        <v>0</v>
      </c>
      <c r="L140" s="118">
        <f t="shared" si="36"/>
        <v>0</v>
      </c>
      <c r="M140" s="118" t="str">
        <f t="shared" si="37"/>
        <v/>
      </c>
      <c r="N140" s="119"/>
    </row>
    <row r="141" spans="1:14" ht="17.25" customHeight="1">
      <c r="A141" s="16">
        <f t="shared" si="20"/>
        <v>131</v>
      </c>
      <c r="B141" s="250"/>
      <c r="C141" s="251" t="s">
        <v>19</v>
      </c>
      <c r="D141" s="112"/>
      <c r="E141" s="113" t="s">
        <v>122</v>
      </c>
      <c r="F141" s="106">
        <v>0</v>
      </c>
      <c r="G141" s="238"/>
      <c r="H141" s="106">
        <v>0</v>
      </c>
      <c r="I141" s="238"/>
      <c r="J141" s="117">
        <f t="shared" si="26"/>
        <v>0</v>
      </c>
      <c r="K141" s="117">
        <f t="shared" si="27"/>
        <v>0</v>
      </c>
      <c r="L141" s="118">
        <f t="shared" si="36"/>
        <v>0</v>
      </c>
      <c r="M141" s="118" t="str">
        <f t="shared" si="37"/>
        <v/>
      </c>
      <c r="N141" s="119"/>
    </row>
    <row r="142" spans="1:14" ht="14.25" customHeight="1">
      <c r="A142" s="16">
        <f t="shared" si="20"/>
        <v>132</v>
      </c>
      <c r="B142" s="112"/>
      <c r="C142" s="251" t="s">
        <v>182</v>
      </c>
      <c r="D142" s="112"/>
      <c r="E142" s="113" t="s">
        <v>123</v>
      </c>
      <c r="F142" s="106">
        <v>0</v>
      </c>
      <c r="G142" s="238"/>
      <c r="H142" s="106">
        <v>0</v>
      </c>
      <c r="I142" s="238"/>
      <c r="J142" s="132">
        <f t="shared" si="26"/>
        <v>0</v>
      </c>
      <c r="K142" s="132">
        <f t="shared" si="27"/>
        <v>0</v>
      </c>
      <c r="L142" s="133">
        <f t="shared" si="36"/>
        <v>0</v>
      </c>
      <c r="M142" s="133" t="str">
        <f t="shared" si="37"/>
        <v/>
      </c>
      <c r="N142" s="119"/>
    </row>
    <row r="143" spans="1:14" ht="15" customHeight="1">
      <c r="A143" s="17">
        <f t="shared" ref="A143:A156" si="38">A142+1</f>
        <v>133</v>
      </c>
      <c r="B143" s="135"/>
      <c r="C143" s="135" t="s">
        <v>86</v>
      </c>
      <c r="D143" s="265"/>
      <c r="E143" s="240">
        <v>700</v>
      </c>
      <c r="F143" s="241">
        <f>SUM(F139:F142)</f>
        <v>0</v>
      </c>
      <c r="G143" s="242">
        <f>SUM(G139:G142)</f>
        <v>0</v>
      </c>
      <c r="H143" s="241">
        <f>SUM(H139:H142)</f>
        <v>0</v>
      </c>
      <c r="I143" s="242">
        <f>SUM(I139:I142)</f>
        <v>0</v>
      </c>
      <c r="J143" s="140">
        <f t="shared" si="26"/>
        <v>0</v>
      </c>
      <c r="K143" s="140">
        <f t="shared" si="27"/>
        <v>0</v>
      </c>
      <c r="L143" s="141">
        <f t="shared" si="36"/>
        <v>0</v>
      </c>
      <c r="M143" s="141" t="str">
        <f t="shared" si="37"/>
        <v/>
      </c>
      <c r="N143" s="142"/>
    </row>
    <row r="144" spans="1:14" ht="15" customHeight="1">
      <c r="A144" s="20">
        <f t="shared" si="38"/>
        <v>134</v>
      </c>
      <c r="B144" s="224" t="s">
        <v>87</v>
      </c>
      <c r="C144" s="224"/>
      <c r="D144" s="224"/>
      <c r="E144" s="167"/>
      <c r="F144" s="114"/>
      <c r="G144" s="244"/>
      <c r="H144" s="245"/>
      <c r="I144" s="244"/>
      <c r="J144" s="246"/>
      <c r="K144" s="246"/>
      <c r="L144" s="247"/>
      <c r="M144" s="247"/>
      <c r="N144" s="196"/>
    </row>
    <row r="145" spans="1:14" ht="15" customHeight="1">
      <c r="A145" s="16">
        <f t="shared" si="38"/>
        <v>135</v>
      </c>
      <c r="B145" s="249"/>
      <c r="C145" s="266" t="s">
        <v>142</v>
      </c>
      <c r="D145" s="104"/>
      <c r="E145" s="105">
        <v>810</v>
      </c>
      <c r="F145" s="106">
        <v>30594</v>
      </c>
      <c r="G145" s="248">
        <f>G85*0.025</f>
        <v>43299.3</v>
      </c>
      <c r="H145" s="106">
        <v>0</v>
      </c>
      <c r="I145" s="248"/>
      <c r="J145" s="108">
        <f t="shared" si="26"/>
        <v>30594</v>
      </c>
      <c r="K145" s="108">
        <f t="shared" si="27"/>
        <v>43299.3</v>
      </c>
      <c r="L145" s="109">
        <f t="shared" ref="L145:L150" si="39">K145/$K$156</f>
        <v>2.2931761746870168E-2</v>
      </c>
      <c r="M145" s="109">
        <f t="shared" ref="M145:M150" si="40">IFERROR(J145/K145,"")</f>
        <v>0.70657031406974247</v>
      </c>
      <c r="N145" s="110"/>
    </row>
    <row r="146" spans="1:14" ht="15" customHeight="1">
      <c r="A146" s="16">
        <f t="shared" si="38"/>
        <v>136</v>
      </c>
      <c r="B146" s="249"/>
      <c r="C146" s="266" t="s">
        <v>143</v>
      </c>
      <c r="D146" s="104"/>
      <c r="E146" s="105">
        <v>810</v>
      </c>
      <c r="F146" s="106">
        <v>2035</v>
      </c>
      <c r="G146" s="248">
        <v>2500</v>
      </c>
      <c r="H146" s="106">
        <v>0</v>
      </c>
      <c r="I146" s="248"/>
      <c r="J146" s="108">
        <f t="shared" si="26"/>
        <v>2035</v>
      </c>
      <c r="K146" s="108">
        <f t="shared" si="27"/>
        <v>2500</v>
      </c>
      <c r="L146" s="109">
        <f t="shared" si="39"/>
        <v>1.324026124375577E-3</v>
      </c>
      <c r="M146" s="109">
        <f t="shared" si="40"/>
        <v>0.81399999999999995</v>
      </c>
      <c r="N146" s="110"/>
    </row>
    <row r="147" spans="1:14" ht="17.25" customHeight="1">
      <c r="A147" s="16">
        <f t="shared" si="38"/>
        <v>137</v>
      </c>
      <c r="B147" s="249"/>
      <c r="C147" s="232" t="s">
        <v>25</v>
      </c>
      <c r="D147" s="104"/>
      <c r="E147" s="105">
        <v>830</v>
      </c>
      <c r="F147" s="106">
        <v>0</v>
      </c>
      <c r="G147" s="248"/>
      <c r="H147" s="106">
        <v>0</v>
      </c>
      <c r="I147" s="248"/>
      <c r="J147" s="108">
        <f t="shared" si="26"/>
        <v>0</v>
      </c>
      <c r="K147" s="108">
        <f t="shared" si="27"/>
        <v>0</v>
      </c>
      <c r="L147" s="109">
        <f t="shared" si="39"/>
        <v>0</v>
      </c>
      <c r="M147" s="109" t="str">
        <f t="shared" si="40"/>
        <v/>
      </c>
      <c r="N147" s="110"/>
    </row>
    <row r="148" spans="1:14" ht="17.25" customHeight="1">
      <c r="A148" s="16">
        <f t="shared" si="38"/>
        <v>138</v>
      </c>
      <c r="B148" s="249"/>
      <c r="C148" s="232" t="s">
        <v>126</v>
      </c>
      <c r="D148" s="104"/>
      <c r="E148" s="105">
        <v>831</v>
      </c>
      <c r="F148" s="106">
        <v>0</v>
      </c>
      <c r="G148" s="248"/>
      <c r="H148" s="106">
        <v>0</v>
      </c>
      <c r="I148" s="248"/>
      <c r="J148" s="108">
        <f t="shared" si="26"/>
        <v>0</v>
      </c>
      <c r="K148" s="108">
        <f t="shared" si="27"/>
        <v>0</v>
      </c>
      <c r="L148" s="109">
        <f t="shared" si="39"/>
        <v>0</v>
      </c>
      <c r="M148" s="109" t="str">
        <f t="shared" si="40"/>
        <v/>
      </c>
      <c r="N148" s="110"/>
    </row>
    <row r="149" spans="1:14" ht="15" customHeight="1">
      <c r="A149" s="16">
        <f t="shared" si="38"/>
        <v>139</v>
      </c>
      <c r="B149" s="250"/>
      <c r="C149" s="237" t="s">
        <v>179</v>
      </c>
      <c r="D149" s="112"/>
      <c r="E149" s="113" t="s">
        <v>124</v>
      </c>
      <c r="F149" s="106">
        <v>0</v>
      </c>
      <c r="G149" s="238"/>
      <c r="H149" s="106">
        <v>0</v>
      </c>
      <c r="I149" s="238"/>
      <c r="J149" s="132">
        <f t="shared" si="26"/>
        <v>0</v>
      </c>
      <c r="K149" s="132">
        <f t="shared" si="27"/>
        <v>0</v>
      </c>
      <c r="L149" s="133">
        <f t="shared" si="39"/>
        <v>0</v>
      </c>
      <c r="M149" s="133" t="str">
        <f t="shared" si="40"/>
        <v/>
      </c>
      <c r="N149" s="119"/>
    </row>
    <row r="150" spans="1:14" ht="15" customHeight="1">
      <c r="A150" s="22">
        <f t="shared" si="38"/>
        <v>140</v>
      </c>
      <c r="B150" s="135"/>
      <c r="C150" s="135" t="s">
        <v>88</v>
      </c>
      <c r="D150" s="265"/>
      <c r="E150" s="240">
        <v>800</v>
      </c>
      <c r="F150" s="241">
        <f>SUM(F145:F149)</f>
        <v>32629</v>
      </c>
      <c r="G150" s="242">
        <f>SUM(G145:G149)</f>
        <v>45799.3</v>
      </c>
      <c r="H150" s="241">
        <f>SUM(H145:H149)</f>
        <v>0</v>
      </c>
      <c r="I150" s="242">
        <f>SUM(I145:I149)</f>
        <v>0</v>
      </c>
      <c r="J150" s="140">
        <f t="shared" si="26"/>
        <v>32629</v>
      </c>
      <c r="K150" s="140">
        <f t="shared" si="27"/>
        <v>45799.3</v>
      </c>
      <c r="L150" s="141">
        <f t="shared" si="39"/>
        <v>2.4255787871245743E-2</v>
      </c>
      <c r="M150" s="141">
        <f t="shared" si="40"/>
        <v>0.71243446952245992</v>
      </c>
      <c r="N150" s="142"/>
    </row>
    <row r="151" spans="1:14" ht="15" customHeight="1">
      <c r="A151" s="23">
        <f t="shared" si="38"/>
        <v>141</v>
      </c>
      <c r="B151" s="224" t="s">
        <v>90</v>
      </c>
      <c r="C151" s="224"/>
      <c r="D151" s="224"/>
      <c r="E151" s="167"/>
      <c r="F151" s="114"/>
      <c r="G151" s="244"/>
      <c r="H151" s="245"/>
      <c r="I151" s="244"/>
      <c r="J151" s="246"/>
      <c r="K151" s="246"/>
      <c r="L151" s="247"/>
      <c r="M151" s="247"/>
      <c r="N151" s="196"/>
    </row>
    <row r="152" spans="1:14" ht="17.25" customHeight="1">
      <c r="A152" s="16">
        <f t="shared" si="38"/>
        <v>142</v>
      </c>
      <c r="B152" s="250"/>
      <c r="C152" s="112" t="s">
        <v>20</v>
      </c>
      <c r="D152" s="112"/>
      <c r="E152" s="113">
        <v>933</v>
      </c>
      <c r="F152" s="9">
        <v>273322</v>
      </c>
      <c r="G152" s="238">
        <v>337556.78921568627</v>
      </c>
      <c r="H152" s="106">
        <v>0</v>
      </c>
      <c r="I152" s="238"/>
      <c r="J152" s="117">
        <f t="shared" si="26"/>
        <v>273322</v>
      </c>
      <c r="K152" s="117">
        <f t="shared" si="27"/>
        <v>337556.78921568627</v>
      </c>
      <c r="L152" s="118">
        <f t="shared" ref="L152:L156" si="41">K152/$K$156</f>
        <v>0.17877360295276346</v>
      </c>
      <c r="M152" s="118">
        <f t="shared" ref="M152:M156" si="42">IFERROR(J152/K152,"")</f>
        <v>0.80970671819418627</v>
      </c>
      <c r="N152" s="119"/>
    </row>
    <row r="153" spans="1:14" ht="17.25" customHeight="1">
      <c r="A153" s="16">
        <f t="shared" si="38"/>
        <v>143</v>
      </c>
      <c r="B153" s="250"/>
      <c r="C153" s="112" t="s">
        <v>183</v>
      </c>
      <c r="D153" s="112"/>
      <c r="E153" s="113" t="s">
        <v>125</v>
      </c>
      <c r="F153" s="106">
        <v>0</v>
      </c>
      <c r="G153" s="238"/>
      <c r="H153" s="106">
        <v>0</v>
      </c>
      <c r="I153" s="238"/>
      <c r="J153" s="117">
        <f t="shared" si="26"/>
        <v>0</v>
      </c>
      <c r="K153" s="117">
        <f t="shared" si="27"/>
        <v>0</v>
      </c>
      <c r="L153" s="118">
        <f t="shared" si="41"/>
        <v>0</v>
      </c>
      <c r="M153" s="118" t="str">
        <f t="shared" si="42"/>
        <v/>
      </c>
      <c r="N153" s="119"/>
    </row>
    <row r="154" spans="1:14" ht="15" customHeight="1">
      <c r="A154" s="16">
        <f t="shared" si="38"/>
        <v>144</v>
      </c>
      <c r="B154" s="126"/>
      <c r="C154" s="267"/>
      <c r="D154" s="126"/>
      <c r="E154" s="127"/>
      <c r="F154" s="106">
        <v>0</v>
      </c>
      <c r="G154" s="238"/>
      <c r="H154" s="106">
        <v>0</v>
      </c>
      <c r="I154" s="238"/>
      <c r="J154" s="132">
        <f t="shared" si="26"/>
        <v>0</v>
      </c>
      <c r="K154" s="132">
        <f t="shared" si="27"/>
        <v>0</v>
      </c>
      <c r="L154" s="133">
        <f t="shared" si="41"/>
        <v>0</v>
      </c>
      <c r="M154" s="133" t="str">
        <f t="shared" si="42"/>
        <v/>
      </c>
      <c r="N154" s="119"/>
    </row>
    <row r="155" spans="1:14" ht="21" customHeight="1">
      <c r="A155" s="24">
        <f t="shared" si="38"/>
        <v>145</v>
      </c>
      <c r="B155" s="135"/>
      <c r="C155" s="135" t="s">
        <v>89</v>
      </c>
      <c r="D155" s="135"/>
      <c r="E155" s="240">
        <v>900</v>
      </c>
      <c r="F155" s="241">
        <f>SUM(F152:F154)</f>
        <v>273322</v>
      </c>
      <c r="G155" s="242">
        <f>SUM(G152:G154)</f>
        <v>337556.78921568627</v>
      </c>
      <c r="H155" s="241">
        <f>SUM(H152:H154)</f>
        <v>0</v>
      </c>
      <c r="I155" s="242">
        <f>SUM(I152:I154)</f>
        <v>0</v>
      </c>
      <c r="J155" s="140">
        <f t="shared" si="26"/>
        <v>273322</v>
      </c>
      <c r="K155" s="140">
        <f t="shared" si="27"/>
        <v>337556.78921568627</v>
      </c>
      <c r="L155" s="141">
        <f t="shared" si="41"/>
        <v>0.17877360295276346</v>
      </c>
      <c r="M155" s="141">
        <f t="shared" si="42"/>
        <v>0.80970671819418627</v>
      </c>
      <c r="N155" s="268"/>
    </row>
    <row r="156" spans="1:14" ht="18.75" customHeight="1" thickBot="1">
      <c r="A156" s="24">
        <f t="shared" si="38"/>
        <v>146</v>
      </c>
      <c r="B156" s="209"/>
      <c r="C156" s="209"/>
      <c r="D156" s="269" t="s">
        <v>21</v>
      </c>
      <c r="E156" s="270" t="s">
        <v>22</v>
      </c>
      <c r="F156" s="271">
        <f>F97+F106+F112+F119+F130+F137+F143+F150+F155</f>
        <v>1650394</v>
      </c>
      <c r="G156" s="272">
        <f>G97+G106+G112+G119+G130+G137+G143+G150+G155</f>
        <v>1729437.2662156862</v>
      </c>
      <c r="H156" s="271">
        <f t="shared" ref="H156:I156" si="43">H97+H106+H112+H119+H130+H137+H143+H150+H155</f>
        <v>252115</v>
      </c>
      <c r="I156" s="272">
        <f t="shared" si="43"/>
        <v>158743</v>
      </c>
      <c r="J156" s="273">
        <f t="shared" si="26"/>
        <v>1902509</v>
      </c>
      <c r="K156" s="273">
        <f t="shared" si="27"/>
        <v>1888180.2662156862</v>
      </c>
      <c r="L156" s="274">
        <f t="shared" si="41"/>
        <v>1</v>
      </c>
      <c r="M156" s="274">
        <f t="shared" si="42"/>
        <v>1.0075886471438618</v>
      </c>
      <c r="N156" s="215"/>
    </row>
    <row r="157" spans="1:14" ht="18.75" customHeight="1" thickTop="1" thickBot="1">
      <c r="A157" s="41"/>
      <c r="B157" s="275"/>
      <c r="C157" s="275"/>
      <c r="D157" s="275"/>
      <c r="E157" s="39"/>
      <c r="F157" s="276"/>
      <c r="G157" s="277"/>
      <c r="H157" s="277"/>
      <c r="I157" s="277"/>
      <c r="J157" s="278"/>
      <c r="K157" s="278"/>
      <c r="L157" s="278"/>
      <c r="M157" s="278"/>
      <c r="N157" s="278"/>
    </row>
    <row r="158" spans="1:14" ht="18.75" customHeight="1" thickBot="1">
      <c r="A158" s="41"/>
      <c r="B158" s="278"/>
      <c r="C158" s="39"/>
      <c r="D158" s="279"/>
      <c r="E158" s="280" t="s">
        <v>105</v>
      </c>
      <c r="F158" s="281">
        <f>F85-F156</f>
        <v>27375</v>
      </c>
      <c r="G158" s="282">
        <f>G85-G156</f>
        <v>2534.7337843137793</v>
      </c>
      <c r="H158" s="282">
        <f>H85-H156</f>
        <v>0</v>
      </c>
      <c r="I158" s="283">
        <f>I85-I156</f>
        <v>0</v>
      </c>
      <c r="J158" s="284">
        <f t="shared" ref="J158:J160" si="44">F158+H158</f>
        <v>27375</v>
      </c>
      <c r="K158" s="285">
        <f>G158+I158</f>
        <v>2534.7337843137793</v>
      </c>
      <c r="L158" s="278"/>
      <c r="M158" s="278"/>
      <c r="N158" s="286" t="s">
        <v>156</v>
      </c>
    </row>
    <row r="159" spans="1:14" ht="18.75" customHeight="1" thickTop="1" thickBot="1">
      <c r="A159" s="41"/>
      <c r="B159" s="278"/>
      <c r="C159" s="39"/>
      <c r="D159" s="279"/>
      <c r="E159" s="280" t="s">
        <v>106</v>
      </c>
      <c r="F159" s="287">
        <v>369716</v>
      </c>
      <c r="G159" s="288">
        <f>F160</f>
        <v>397091</v>
      </c>
      <c r="H159" s="289"/>
      <c r="I159" s="290">
        <f>H160</f>
        <v>0</v>
      </c>
      <c r="J159" s="291">
        <f>F159+H159</f>
        <v>369716</v>
      </c>
      <c r="K159" s="292">
        <f>G159+I159</f>
        <v>397091</v>
      </c>
      <c r="L159" s="278"/>
      <c r="M159" s="278"/>
      <c r="N159" s="293">
        <f>G160/G85</f>
        <v>0.23073452329732455</v>
      </c>
    </row>
    <row r="160" spans="1:14" ht="15" customHeight="1" thickTop="1">
      <c r="A160" s="41"/>
      <c r="B160" s="278"/>
      <c r="C160" s="39"/>
      <c r="D160" s="279"/>
      <c r="E160" s="280" t="s">
        <v>107</v>
      </c>
      <c r="F160" s="294">
        <f>SUM(F158:F159)</f>
        <v>397091</v>
      </c>
      <c r="G160" s="295">
        <f>SUM(G158:G159)</f>
        <v>399625.73378431378</v>
      </c>
      <c r="H160" s="295">
        <f>SUM(H158:H159)</f>
        <v>0</v>
      </c>
      <c r="I160" s="296">
        <f>SUM(I158:I159)</f>
        <v>0</v>
      </c>
      <c r="J160" s="297">
        <f t="shared" si="44"/>
        <v>397091</v>
      </c>
      <c r="K160" s="298">
        <f>G160+I160</f>
        <v>399625.73378431378</v>
      </c>
      <c r="L160" s="278"/>
      <c r="M160" s="278"/>
      <c r="N160" s="278"/>
    </row>
    <row r="161" spans="1:14" ht="15" customHeight="1">
      <c r="A161" s="41"/>
      <c r="B161" s="278"/>
      <c r="C161" s="39"/>
      <c r="D161" s="279"/>
      <c r="E161" s="299"/>
      <c r="F161" s="300"/>
      <c r="G161" s="300"/>
      <c r="H161" s="301"/>
      <c r="I161" s="300"/>
      <c r="J161" s="278"/>
      <c r="K161" s="278"/>
      <c r="L161" s="278"/>
      <c r="M161" s="278"/>
      <c r="N161" s="278"/>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mergeCells count="20">
    <mergeCell ref="B86:D86"/>
    <mergeCell ref="G8:G10"/>
    <mergeCell ref="E8:E10"/>
    <mergeCell ref="B6:D10"/>
    <mergeCell ref="F8:F10"/>
    <mergeCell ref="B11:D11"/>
    <mergeCell ref="F6:G7"/>
    <mergeCell ref="E6:E7"/>
    <mergeCell ref="A1:N1"/>
    <mergeCell ref="H5:I5"/>
    <mergeCell ref="A5:C5"/>
    <mergeCell ref="J6:K7"/>
    <mergeCell ref="N8:N10"/>
    <mergeCell ref="H6:I7"/>
    <mergeCell ref="M8:M10"/>
    <mergeCell ref="L8:L10"/>
    <mergeCell ref="H8:H10"/>
    <mergeCell ref="I8:I10"/>
    <mergeCell ref="J8:J10"/>
    <mergeCell ref="K8:K10"/>
  </mergeCells>
  <phoneticPr fontId="0" type="noConversion"/>
  <printOptions horizontalCentered="1"/>
  <pageMargins left="0" right="0" top="0.5" bottom="0.25" header="0.25" footer="0.15"/>
  <pageSetup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FC2AD6809A0948AF3B5525DFA29676" ma:contentTypeVersion="13" ma:contentTypeDescription="Create a new document." ma:contentTypeScope="" ma:versionID="3ad4c8787e0cb90cad1f479d18ab1f19">
  <xsd:schema xmlns:xsd="http://www.w3.org/2001/XMLSchema" xmlns:xs="http://www.w3.org/2001/XMLSchema" xmlns:p="http://schemas.microsoft.com/office/2006/metadata/properties" xmlns:ns2="f22d6556-f51b-4b00-aa75-21d742171073" xmlns:ns3="c9bb2a3f-19a5-4bc9-b84a-25be020b551d" targetNamespace="http://schemas.microsoft.com/office/2006/metadata/properties" ma:root="true" ma:fieldsID="211b4a13d98fa656b859cf94d3569b6b" ns2:_="" ns3:_="">
    <xsd:import namespace="f22d6556-f51b-4b00-aa75-21d742171073"/>
    <xsd:import namespace="c9bb2a3f-19a5-4bc9-b84a-25be020b55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d6556-f51b-4b00-aa75-21d7421710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303493b-2f6e-4325-bb91-682489b8ef7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bb2a3f-19a5-4bc9-b84a-25be020b551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4c554e4-ae50-4bad-b549-b729fed59ed2}" ma:internalName="TaxCatchAll" ma:showField="CatchAllData" ma:web="c9bb2a3f-19a5-4bc9-b84a-25be020b5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2d6556-f51b-4b00-aa75-21d742171073">
      <Terms xmlns="http://schemas.microsoft.com/office/infopath/2007/PartnerControls"/>
    </lcf76f155ced4ddcb4097134ff3c332f>
    <TaxCatchAll xmlns="c9bb2a3f-19a5-4bc9-b84a-25be020b55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5C7EC2-163A-437E-86A3-2AA4A208E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2d6556-f51b-4b00-aa75-21d742171073"/>
    <ds:schemaRef ds:uri="c9bb2a3f-19a5-4bc9-b84a-25be020b5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E81EBD-E2C4-465D-8B2A-0C2FF8C5FE5A}">
  <ds:schemaRefs>
    <ds:schemaRef ds:uri="http://www.w3.org/XML/1998/namespace"/>
    <ds:schemaRef ds:uri="f22d6556-f51b-4b00-aa75-21d742171073"/>
    <ds:schemaRef ds:uri="c9bb2a3f-19a5-4bc9-b84a-25be020b551d"/>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630A079-0B76-4E34-AD5C-479B7D5B6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 Dates</vt:lpstr>
      <vt:lpstr>Instruc Annual Budget </vt:lpstr>
      <vt:lpstr>Annual Budget </vt:lpstr>
      <vt:lpstr>'Annual Budget '!Print_Area</vt:lpstr>
      <vt:lpstr>'Annual Budget '!Print_Titles</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 Charter Annual Budget Forms FY2024-25</dc:title>
  <dc:creator>cstevens</dc:creator>
  <cp:lastModifiedBy>millie.harris</cp:lastModifiedBy>
  <cp:lastPrinted>2025-05-20T20:11:17Z</cp:lastPrinted>
  <dcterms:created xsi:type="dcterms:W3CDTF">2001-08-10T20:35:30Z</dcterms:created>
  <dcterms:modified xsi:type="dcterms:W3CDTF">2025-05-20T20:11:43Z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0x01010034FC2AD6809A0948AF3B5525DFA29676</vt:lpwstr>
  </property>
  <property fmtid="{D5CDD505-2E9C-101B-9397-08002B2CF9AE}" pid="3" name="MediaServiceImageTags">
    <vt:lpwstr/>
  </property>
</Properties>
</file>