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millie.harris\Documents\JCFA Lafayette\Finance\25.26\"/>
    </mc:Choice>
  </mc:AlternateContent>
  <bookViews>
    <workbookView xWindow="0" yWindow="0" windowWidth="23040" windowHeight="8784" tabRatio="633"/>
  </bookViews>
  <sheets>
    <sheet name="Annual Budget " sheetId="1" r:id="rId1"/>
  </sheets>
  <definedNames>
    <definedName name="_xlnm.Print_Area" localSheetId="0">'Annual Budget '!$A$1:$P$161</definedName>
    <definedName name="Print_Area_MI">'Annual Budget '!#REF!</definedName>
    <definedName name="_xlnm.Print_Titles" localSheetId="0">'Annual Budget '!$1:$10</definedName>
    <definedName name="Print_Titles_MI">'Annual Budget 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55" i="1"/>
  <c r="H150" i="1"/>
  <c r="H137" i="1"/>
  <c r="K130" i="1"/>
  <c r="K156" i="1" s="1"/>
  <c r="K119" i="1"/>
  <c r="J111" i="1"/>
  <c r="K112" i="1"/>
  <c r="H112" i="1"/>
  <c r="H119" i="1"/>
  <c r="H106" i="1"/>
  <c r="H101" i="1"/>
  <c r="H100" i="1"/>
  <c r="H99" i="1"/>
  <c r="K97" i="1"/>
  <c r="H97" i="1"/>
  <c r="H96" i="1"/>
  <c r="H94" i="1"/>
  <c r="H92" i="1"/>
  <c r="H156" i="1" l="1"/>
  <c r="H158" i="1" s="1"/>
  <c r="H85" i="1"/>
  <c r="H80" i="1"/>
  <c r="H31" i="1"/>
  <c r="H39" i="1"/>
  <c r="H22" i="1"/>
  <c r="A12" i="1" l="1"/>
  <c r="A13" i="1" l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F155" i="1" l="1"/>
  <c r="F150" i="1"/>
  <c r="F143" i="1"/>
  <c r="M154" i="1" l="1"/>
  <c r="L154" i="1"/>
  <c r="M153" i="1"/>
  <c r="L153" i="1"/>
  <c r="M152" i="1"/>
  <c r="L152" i="1"/>
  <c r="M149" i="1"/>
  <c r="L149" i="1"/>
  <c r="O149" i="1" s="1"/>
  <c r="M148" i="1"/>
  <c r="L148" i="1"/>
  <c r="M147" i="1"/>
  <c r="L147" i="1"/>
  <c r="M146" i="1"/>
  <c r="L146" i="1"/>
  <c r="M145" i="1"/>
  <c r="L145" i="1"/>
  <c r="M142" i="1"/>
  <c r="L142" i="1"/>
  <c r="M141" i="1"/>
  <c r="L141" i="1"/>
  <c r="O141" i="1" s="1"/>
  <c r="M140" i="1"/>
  <c r="L140" i="1"/>
  <c r="O140" i="1" s="1"/>
  <c r="M139" i="1"/>
  <c r="L139" i="1"/>
  <c r="M136" i="1"/>
  <c r="L136" i="1"/>
  <c r="M135" i="1"/>
  <c r="L135" i="1"/>
  <c r="M134" i="1"/>
  <c r="L134" i="1"/>
  <c r="O134" i="1" s="1"/>
  <c r="M133" i="1"/>
  <c r="L133" i="1"/>
  <c r="O133" i="1" s="1"/>
  <c r="M132" i="1"/>
  <c r="L132" i="1"/>
  <c r="M129" i="1"/>
  <c r="L129" i="1"/>
  <c r="O129" i="1" s="1"/>
  <c r="M128" i="1"/>
  <c r="L128" i="1"/>
  <c r="M127" i="1"/>
  <c r="L127" i="1"/>
  <c r="M126" i="1"/>
  <c r="L126" i="1"/>
  <c r="O126" i="1" s="1"/>
  <c r="M125" i="1"/>
  <c r="L125" i="1"/>
  <c r="M124" i="1"/>
  <c r="L124" i="1"/>
  <c r="M123" i="1"/>
  <c r="L123" i="1"/>
  <c r="O123" i="1" s="1"/>
  <c r="M122" i="1"/>
  <c r="L122" i="1"/>
  <c r="M121" i="1"/>
  <c r="L121" i="1"/>
  <c r="M118" i="1"/>
  <c r="L118" i="1"/>
  <c r="O118" i="1" s="1"/>
  <c r="M117" i="1"/>
  <c r="L117" i="1"/>
  <c r="O117" i="1" s="1"/>
  <c r="M116" i="1"/>
  <c r="L116" i="1"/>
  <c r="M115" i="1"/>
  <c r="L115" i="1"/>
  <c r="O115" i="1" s="1"/>
  <c r="M114" i="1"/>
  <c r="L114" i="1"/>
  <c r="M111" i="1"/>
  <c r="L111" i="1"/>
  <c r="M110" i="1"/>
  <c r="L110" i="1"/>
  <c r="M109" i="1"/>
  <c r="L109" i="1"/>
  <c r="O109" i="1" s="1"/>
  <c r="M108" i="1"/>
  <c r="L108" i="1"/>
  <c r="O108" i="1" s="1"/>
  <c r="M105" i="1"/>
  <c r="L105" i="1"/>
  <c r="O105" i="1" s="1"/>
  <c r="M104" i="1"/>
  <c r="L104" i="1"/>
  <c r="M103" i="1"/>
  <c r="L103" i="1"/>
  <c r="M102" i="1"/>
  <c r="L102" i="1"/>
  <c r="O102" i="1" s="1"/>
  <c r="M101" i="1"/>
  <c r="L101" i="1"/>
  <c r="O101" i="1" s="1"/>
  <c r="M100" i="1"/>
  <c r="L100" i="1"/>
  <c r="M99" i="1"/>
  <c r="L99" i="1"/>
  <c r="O99" i="1" s="1"/>
  <c r="M96" i="1"/>
  <c r="L96" i="1"/>
  <c r="M95" i="1"/>
  <c r="L95" i="1"/>
  <c r="M94" i="1"/>
  <c r="L94" i="1"/>
  <c r="M93" i="1"/>
  <c r="L93" i="1"/>
  <c r="O93" i="1" s="1"/>
  <c r="M92" i="1"/>
  <c r="L92" i="1"/>
  <c r="M91" i="1"/>
  <c r="L91" i="1"/>
  <c r="O91" i="1" s="1"/>
  <c r="M90" i="1"/>
  <c r="L90" i="1"/>
  <c r="M89" i="1"/>
  <c r="L89" i="1"/>
  <c r="M84" i="1"/>
  <c r="L84" i="1"/>
  <c r="O84" i="1" s="1"/>
  <c r="M83" i="1"/>
  <c r="L83" i="1"/>
  <c r="O83" i="1" s="1"/>
  <c r="M79" i="1"/>
  <c r="L79" i="1"/>
  <c r="O79" i="1" s="1"/>
  <c r="M78" i="1"/>
  <c r="L78" i="1"/>
  <c r="M77" i="1"/>
  <c r="L77" i="1"/>
  <c r="M76" i="1"/>
  <c r="L76" i="1"/>
  <c r="M75" i="1"/>
  <c r="L75" i="1"/>
  <c r="M74" i="1"/>
  <c r="L74" i="1"/>
  <c r="O74" i="1" s="1"/>
  <c r="M73" i="1"/>
  <c r="L73" i="1"/>
  <c r="O73" i="1" s="1"/>
  <c r="M72" i="1"/>
  <c r="L72" i="1"/>
  <c r="M70" i="1"/>
  <c r="L70" i="1"/>
  <c r="M69" i="1"/>
  <c r="L69" i="1"/>
  <c r="M68" i="1"/>
  <c r="L68" i="1"/>
  <c r="M67" i="1"/>
  <c r="L67" i="1"/>
  <c r="O67" i="1" s="1"/>
  <c r="M66" i="1"/>
  <c r="L66" i="1"/>
  <c r="O66" i="1" s="1"/>
  <c r="M65" i="1"/>
  <c r="L65" i="1"/>
  <c r="M64" i="1"/>
  <c r="L64" i="1"/>
  <c r="M63" i="1"/>
  <c r="L63" i="1"/>
  <c r="M62" i="1"/>
  <c r="L62" i="1"/>
  <c r="M61" i="1"/>
  <c r="L61" i="1"/>
  <c r="O61" i="1" s="1"/>
  <c r="M60" i="1"/>
  <c r="L60" i="1"/>
  <c r="M59" i="1"/>
  <c r="L59" i="1"/>
  <c r="M58" i="1"/>
  <c r="L58" i="1"/>
  <c r="M56" i="1"/>
  <c r="L56" i="1"/>
  <c r="M55" i="1"/>
  <c r="L55" i="1"/>
  <c r="M54" i="1"/>
  <c r="L54" i="1"/>
  <c r="O54" i="1" s="1"/>
  <c r="M53" i="1"/>
  <c r="L53" i="1"/>
  <c r="O53" i="1" s="1"/>
  <c r="M51" i="1"/>
  <c r="L51" i="1"/>
  <c r="M50" i="1"/>
  <c r="L50" i="1"/>
  <c r="M48" i="1"/>
  <c r="L48" i="1"/>
  <c r="M47" i="1"/>
  <c r="L47" i="1"/>
  <c r="M46" i="1"/>
  <c r="L46" i="1"/>
  <c r="O46" i="1" s="1"/>
  <c r="M44" i="1"/>
  <c r="L44" i="1"/>
  <c r="O44" i="1" s="1"/>
  <c r="M43" i="1"/>
  <c r="L43" i="1"/>
  <c r="M38" i="1"/>
  <c r="L38" i="1"/>
  <c r="M37" i="1"/>
  <c r="L37" i="1"/>
  <c r="M36" i="1"/>
  <c r="L36" i="1"/>
  <c r="O36" i="1" s="1"/>
  <c r="M35" i="1"/>
  <c r="L35" i="1"/>
  <c r="M34" i="1"/>
  <c r="L34" i="1"/>
  <c r="O34" i="1" s="1"/>
  <c r="M33" i="1"/>
  <c r="L33" i="1"/>
  <c r="M32" i="1"/>
  <c r="L32" i="1"/>
  <c r="M31" i="1"/>
  <c r="L31" i="1"/>
  <c r="M30" i="1"/>
  <c r="L30" i="1"/>
  <c r="O30" i="1" s="1"/>
  <c r="M29" i="1"/>
  <c r="L29" i="1"/>
  <c r="M27" i="1"/>
  <c r="L27" i="1"/>
  <c r="O27" i="1" s="1"/>
  <c r="M26" i="1"/>
  <c r="L26" i="1"/>
  <c r="M21" i="1"/>
  <c r="L21" i="1"/>
  <c r="M20" i="1"/>
  <c r="L20" i="1"/>
  <c r="M19" i="1"/>
  <c r="L19" i="1"/>
  <c r="O19" i="1" s="1"/>
  <c r="M18" i="1"/>
  <c r="L18" i="1"/>
  <c r="O18" i="1" s="1"/>
  <c r="M17" i="1"/>
  <c r="L17" i="1"/>
  <c r="O17" i="1" s="1"/>
  <c r="M16" i="1"/>
  <c r="L16" i="1"/>
  <c r="M15" i="1"/>
  <c r="L15" i="1"/>
  <c r="M14" i="1"/>
  <c r="L14" i="1"/>
  <c r="O152" i="1" l="1"/>
  <c r="O148" i="1"/>
  <c r="O147" i="1"/>
  <c r="O142" i="1"/>
  <c r="O139" i="1"/>
  <c r="O132" i="1"/>
  <c r="O125" i="1"/>
  <c r="O124" i="1"/>
  <c r="O116" i="1"/>
  <c r="O110" i="1"/>
  <c r="O100" i="1"/>
  <c r="O47" i="1"/>
  <c r="O55" i="1"/>
  <c r="O62" i="1"/>
  <c r="O68" i="1"/>
  <c r="O75" i="1"/>
  <c r="O35" i="1"/>
  <c r="O29" i="1"/>
  <c r="O92" i="1"/>
  <c r="O94" i="1"/>
  <c r="O60" i="1"/>
  <c r="O43" i="1"/>
  <c r="O51" i="1"/>
  <c r="O59" i="1"/>
  <c r="O65" i="1"/>
  <c r="O72" i="1"/>
  <c r="O78" i="1"/>
  <c r="O26" i="1"/>
  <c r="O33" i="1"/>
  <c r="O16" i="1"/>
  <c r="O14" i="1"/>
  <c r="O20" i="1"/>
  <c r="O31" i="1"/>
  <c r="O37" i="1"/>
  <c r="O48" i="1"/>
  <c r="O56" i="1"/>
  <c r="O63" i="1"/>
  <c r="O69" i="1"/>
  <c r="O76" i="1"/>
  <c r="O89" i="1"/>
  <c r="O95" i="1"/>
  <c r="O103" i="1"/>
  <c r="O111" i="1"/>
  <c r="O121" i="1"/>
  <c r="O127" i="1"/>
  <c r="O135" i="1"/>
  <c r="O145" i="1"/>
  <c r="O153" i="1"/>
  <c r="O15" i="1"/>
  <c r="O21" i="1"/>
  <c r="O32" i="1"/>
  <c r="O38" i="1"/>
  <c r="O50" i="1"/>
  <c r="O58" i="1"/>
  <c r="O64" i="1"/>
  <c r="O70" i="1"/>
  <c r="O77" i="1"/>
  <c r="O90" i="1"/>
  <c r="O96" i="1"/>
  <c r="O104" i="1"/>
  <c r="O114" i="1"/>
  <c r="O122" i="1"/>
  <c r="O128" i="1"/>
  <c r="O136" i="1"/>
  <c r="O146" i="1"/>
  <c r="O154" i="1"/>
  <c r="J155" i="1" l="1"/>
  <c r="I155" i="1"/>
  <c r="G155" i="1"/>
  <c r="L159" i="1"/>
  <c r="J97" i="1"/>
  <c r="I97" i="1"/>
  <c r="G97" i="1"/>
  <c r="F97" i="1"/>
  <c r="J137" i="1"/>
  <c r="I137" i="1"/>
  <c r="G137" i="1"/>
  <c r="F137" i="1"/>
  <c r="J150" i="1"/>
  <c r="I150" i="1"/>
  <c r="L150" i="1" s="1"/>
  <c r="G150" i="1"/>
  <c r="L13" i="1"/>
  <c r="O13" i="1" s="1"/>
  <c r="F22" i="1"/>
  <c r="G22" i="1"/>
  <c r="G39" i="1"/>
  <c r="G106" i="1"/>
  <c r="G112" i="1"/>
  <c r="J39" i="1"/>
  <c r="F39" i="1"/>
  <c r="F106" i="1"/>
  <c r="F112" i="1"/>
  <c r="I39" i="1"/>
  <c r="J143" i="1"/>
  <c r="J130" i="1"/>
  <c r="J119" i="1"/>
  <c r="J112" i="1"/>
  <c r="J106" i="1"/>
  <c r="G143" i="1"/>
  <c r="G130" i="1"/>
  <c r="G119" i="1"/>
  <c r="J22" i="1"/>
  <c r="J80" i="1"/>
  <c r="G80" i="1"/>
  <c r="M13" i="1"/>
  <c r="F130" i="1"/>
  <c r="F119" i="1"/>
  <c r="I143" i="1"/>
  <c r="L143" i="1" s="1"/>
  <c r="I130" i="1"/>
  <c r="I119" i="1"/>
  <c r="I112" i="1"/>
  <c r="I106" i="1"/>
  <c r="I22" i="1"/>
  <c r="I80" i="1"/>
  <c r="F80" i="1"/>
  <c r="L112" i="1" l="1"/>
  <c r="M97" i="1"/>
  <c r="L22" i="1"/>
  <c r="M112" i="1"/>
  <c r="F156" i="1"/>
  <c r="L130" i="1"/>
  <c r="L39" i="1"/>
  <c r="M39" i="1"/>
  <c r="L137" i="1"/>
  <c r="O137" i="1" s="1"/>
  <c r="I156" i="1"/>
  <c r="L156" i="1" s="1"/>
  <c r="L106" i="1"/>
  <c r="J156" i="1"/>
  <c r="M106" i="1"/>
  <c r="G156" i="1"/>
  <c r="M119" i="1"/>
  <c r="L80" i="1"/>
  <c r="L119" i="1"/>
  <c r="O119" i="1" s="1"/>
  <c r="M80" i="1"/>
  <c r="M130" i="1"/>
  <c r="M150" i="1"/>
  <c r="O150" i="1" s="1"/>
  <c r="M137" i="1"/>
  <c r="L155" i="1"/>
  <c r="O155" i="1" s="1"/>
  <c r="M22" i="1"/>
  <c r="M143" i="1"/>
  <c r="O143" i="1" s="1"/>
  <c r="M155" i="1"/>
  <c r="L97" i="1"/>
  <c r="O97" i="1" s="1"/>
  <c r="G85" i="1"/>
  <c r="F85" i="1"/>
  <c r="I85" i="1"/>
  <c r="J85" i="1"/>
  <c r="O22" i="1" l="1"/>
  <c r="O39" i="1"/>
  <c r="O130" i="1"/>
  <c r="O80" i="1"/>
  <c r="O112" i="1"/>
  <c r="M156" i="1"/>
  <c r="O156" i="1" s="1"/>
  <c r="O106" i="1"/>
  <c r="M85" i="1"/>
  <c r="N43" i="1" s="1"/>
  <c r="L85" i="1"/>
  <c r="I158" i="1"/>
  <c r="I160" i="1" s="1"/>
  <c r="J158" i="1"/>
  <c r="F158" i="1"/>
  <c r="F160" i="1" s="1"/>
  <c r="G158" i="1"/>
  <c r="N108" i="1" l="1"/>
  <c r="N99" i="1"/>
  <c r="N89" i="1"/>
  <c r="N156" i="1"/>
  <c r="N132" i="1"/>
  <c r="N143" i="1"/>
  <c r="N102" i="1"/>
  <c r="N93" i="1"/>
  <c r="N126" i="1"/>
  <c r="N103" i="1"/>
  <c r="N110" i="1"/>
  <c r="N91" i="1"/>
  <c r="N141" i="1"/>
  <c r="N123" i="1"/>
  <c r="N92" i="1"/>
  <c r="N95" i="1"/>
  <c r="N155" i="1"/>
  <c r="N136" i="1"/>
  <c r="N142" i="1"/>
  <c r="N96" i="1"/>
  <c r="N105" i="1"/>
  <c r="N147" i="1"/>
  <c r="N119" i="1"/>
  <c r="N153" i="1"/>
  <c r="N146" i="1"/>
  <c r="N97" i="1"/>
  <c r="N121" i="1"/>
  <c r="N134" i="1"/>
  <c r="N130" i="1"/>
  <c r="N124" i="1"/>
  <c r="N125" i="1"/>
  <c r="N104" i="1"/>
  <c r="N117" i="1"/>
  <c r="N129" i="1"/>
  <c r="N112" i="1"/>
  <c r="N139" i="1"/>
  <c r="N127" i="1"/>
  <c r="N111" i="1"/>
  <c r="N154" i="1"/>
  <c r="N116" i="1"/>
  <c r="N140" i="1"/>
  <c r="N137" i="1"/>
  <c r="N94" i="1"/>
  <c r="N106" i="1"/>
  <c r="N100" i="1"/>
  <c r="N109" i="1"/>
  <c r="N90" i="1"/>
  <c r="N145" i="1"/>
  <c r="N128" i="1"/>
  <c r="N152" i="1"/>
  <c r="N148" i="1"/>
  <c r="N150" i="1"/>
  <c r="N149" i="1"/>
  <c r="N135" i="1"/>
  <c r="N115" i="1"/>
  <c r="N133" i="1"/>
  <c r="O85" i="1"/>
  <c r="N72" i="1"/>
  <c r="N59" i="1"/>
  <c r="N114" i="1"/>
  <c r="N101" i="1"/>
  <c r="N118" i="1"/>
  <c r="N122" i="1"/>
  <c r="N62" i="1"/>
  <c r="N70" i="1"/>
  <c r="N83" i="1"/>
  <c r="N47" i="1"/>
  <c r="N54" i="1"/>
  <c r="N85" i="1"/>
  <c r="N74" i="1"/>
  <c r="N48" i="1"/>
  <c r="N64" i="1"/>
  <c r="N76" i="1"/>
  <c r="N44" i="1"/>
  <c r="N55" i="1"/>
  <c r="N66" i="1"/>
  <c r="M158" i="1"/>
  <c r="N79" i="1"/>
  <c r="N78" i="1"/>
  <c r="N53" i="1"/>
  <c r="N60" i="1"/>
  <c r="N67" i="1"/>
  <c r="N80" i="1"/>
  <c r="N73" i="1"/>
  <c r="N50" i="1"/>
  <c r="N58" i="1"/>
  <c r="N63" i="1"/>
  <c r="N68" i="1"/>
  <c r="N84" i="1"/>
  <c r="N77" i="1"/>
  <c r="N75" i="1"/>
  <c r="N46" i="1"/>
  <c r="N51" i="1"/>
  <c r="N56" i="1"/>
  <c r="N61" i="1"/>
  <c r="N65" i="1"/>
  <c r="N69" i="1"/>
  <c r="G159" i="1"/>
  <c r="J159" i="1"/>
  <c r="N21" i="1"/>
  <c r="N38" i="1"/>
  <c r="N14" i="1"/>
  <c r="N22" i="1"/>
  <c r="N29" i="1"/>
  <c r="N37" i="1"/>
  <c r="N15" i="1"/>
  <c r="N30" i="1"/>
  <c r="N16" i="1"/>
  <c r="N31" i="1"/>
  <c r="N39" i="1"/>
  <c r="N19" i="1"/>
  <c r="N34" i="1"/>
  <c r="N18" i="1"/>
  <c r="N26" i="1"/>
  <c r="N33" i="1"/>
  <c r="N17" i="1"/>
  <c r="N32" i="1"/>
  <c r="N36" i="1"/>
  <c r="N20" i="1"/>
  <c r="N27" i="1"/>
  <c r="N35" i="1"/>
  <c r="L160" i="1"/>
  <c r="L158" i="1"/>
  <c r="N13" i="1"/>
  <c r="G160" i="1" l="1"/>
  <c r="P159" i="1" s="1"/>
  <c r="J160" i="1"/>
  <c r="M160" i="1" s="1"/>
  <c r="M159" i="1"/>
</calcChain>
</file>

<file path=xl/sharedStrings.xml><?xml version="1.0" encoding="utf-8"?>
<sst xmlns="http://schemas.openxmlformats.org/spreadsheetml/2006/main" count="202" uniqueCount="186">
  <si>
    <t xml:space="preserve">School Name:  </t>
  </si>
  <si>
    <t>Item</t>
  </si>
  <si>
    <t>References</t>
  </si>
  <si>
    <t>School Food Service</t>
  </si>
  <si>
    <t>Special Education</t>
  </si>
  <si>
    <t>Teachers</t>
  </si>
  <si>
    <t>100</t>
  </si>
  <si>
    <t>Social Security</t>
  </si>
  <si>
    <t>Retirement</t>
  </si>
  <si>
    <t>Unemployment</t>
  </si>
  <si>
    <t>200-290</t>
  </si>
  <si>
    <t>200</t>
  </si>
  <si>
    <t>Legal Services</t>
  </si>
  <si>
    <t>Accounting/Auditing Services</t>
  </si>
  <si>
    <t>300</t>
  </si>
  <si>
    <t>Purchased Student Transportation Services</t>
  </si>
  <si>
    <t>510-519</t>
  </si>
  <si>
    <t>Travel</t>
  </si>
  <si>
    <t>620-629</t>
  </si>
  <si>
    <t>Equipment/Furnishings</t>
  </si>
  <si>
    <t>Indirect Costs</t>
  </si>
  <si>
    <t>TOTAL EXPENDITURES</t>
  </si>
  <si>
    <t>100-900</t>
  </si>
  <si>
    <t>Medicare</t>
  </si>
  <si>
    <t>Water/Sewerage</t>
  </si>
  <si>
    <t>Interest on Loans/Notes</t>
  </si>
  <si>
    <t>GENERAL FUNDS</t>
  </si>
  <si>
    <t>Principal/Executive Salary</t>
  </si>
  <si>
    <t>Business Official Salary</t>
  </si>
  <si>
    <t>Therapists/Specialists/Counselors</t>
  </si>
  <si>
    <t xml:space="preserve">School Administrators  </t>
  </si>
  <si>
    <t>Clerical/Secretarial Salary</t>
  </si>
  <si>
    <t>Health Insurance Benefits - Current Employees</t>
  </si>
  <si>
    <t>Health Insurance Benefits - Retired Employees</t>
  </si>
  <si>
    <t>Custodial Salaries</t>
  </si>
  <si>
    <t>Management Company Services</t>
  </si>
  <si>
    <t>Repairs &amp; Maintenance Services</t>
  </si>
  <si>
    <t>Food &amp; Commodities</t>
  </si>
  <si>
    <t>600-644</t>
  </si>
  <si>
    <t>Materials and Supplies</t>
  </si>
  <si>
    <t>Earnings on Investments</t>
  </si>
  <si>
    <t>REVENUES FROM LOCAL SOURCES</t>
  </si>
  <si>
    <t>Contributions and Donations</t>
  </si>
  <si>
    <t>TOTAL REVENUES FROM LOCAL SOURCES</t>
  </si>
  <si>
    <t>REVENUE FROM STATE SOURCES</t>
  </si>
  <si>
    <t>Unrestricted Grants-In-Aid</t>
  </si>
  <si>
    <t>State Per Pupil Aid  -  MFP</t>
  </si>
  <si>
    <t>Other Unrestricted Revenues</t>
  </si>
  <si>
    <t>Restricted Grants-In-Aid</t>
  </si>
  <si>
    <t>Education Support Fund (8g)</t>
  </si>
  <si>
    <t>PIP</t>
  </si>
  <si>
    <t>TOTAL REVENUE FROM STATE SOURCES</t>
  </si>
  <si>
    <t>REVENUE FROM FEDERAL SOURCES</t>
  </si>
  <si>
    <t>Unrestricted Grants-In-Aid Direct From the Federal Gov't</t>
  </si>
  <si>
    <t>Restricted Grants-In-Aid Direct From the Federal Gov't</t>
  </si>
  <si>
    <t>Other Restricted Grants - Direct</t>
  </si>
  <si>
    <t>Restricted Grants-In-Aid From Federal Gov't Thru State</t>
  </si>
  <si>
    <t xml:space="preserve">    IDEA - Part B</t>
  </si>
  <si>
    <t>4531</t>
  </si>
  <si>
    <t xml:space="preserve">    IDEA - Preschool</t>
  </si>
  <si>
    <t>4532</t>
  </si>
  <si>
    <t xml:space="preserve">    Other Special Education Programs</t>
  </si>
  <si>
    <t>4535</t>
  </si>
  <si>
    <t>4541</t>
  </si>
  <si>
    <t xml:space="preserve">    Title I, Part C - Migrant</t>
  </si>
  <si>
    <t>4542</t>
  </si>
  <si>
    <t>4544</t>
  </si>
  <si>
    <t>4545</t>
  </si>
  <si>
    <t>4590</t>
  </si>
  <si>
    <t xml:space="preserve"> TOTAL REVENUE FROM FEDERAL SOURCES</t>
  </si>
  <si>
    <t>% of 
Total 
Budget</t>
  </si>
  <si>
    <t>Utilities (natural gas, electricity, coal, gasoline)</t>
  </si>
  <si>
    <t>Books and Periodicals (including textbooks/workbooks)</t>
  </si>
  <si>
    <t>Buildings Acquisitions (existing structures)</t>
  </si>
  <si>
    <t>TOTAL REVENUES &amp; OTHER SOURCES OF FUNDS</t>
  </si>
  <si>
    <t>SALARIES (Object 100 series)</t>
  </si>
  <si>
    <t>TOTAL SALARIES</t>
  </si>
  <si>
    <t>EMPLOYEE BENEFITS (Object 200 series)</t>
  </si>
  <si>
    <t>TOTAL EMPLOYEE BENEFITS</t>
  </si>
  <si>
    <t>TOTAL PURCHASED PROF. &amp; TECHNICAL SVCS.</t>
  </si>
  <si>
    <t>PURCHASED PROF. &amp; TECH. SVCS (Object 300 Series)</t>
  </si>
  <si>
    <t>PURCHASED PROPERTY SERVICES (Object 400 Series)</t>
  </si>
  <si>
    <t>TOTAL PURCHASED PROPERTY SERVICES</t>
  </si>
  <si>
    <t>SUPPLIES (Object 600 series)</t>
  </si>
  <si>
    <t>TOTAL SUPPLIES</t>
  </si>
  <si>
    <t>PROPERTY (Object 700 series)</t>
  </si>
  <si>
    <t>TOTAL PROPERTY</t>
  </si>
  <si>
    <t>OTHER OBJECTS (Object 800 series)</t>
  </si>
  <si>
    <t>TOTAL OTHER OBJECTS</t>
  </si>
  <si>
    <t>TOTAL OTHER USES OF FUNDS</t>
  </si>
  <si>
    <t>OTHER USES OF FUNDS (Object 900 Series)</t>
  </si>
  <si>
    <t>Revenues</t>
  </si>
  <si>
    <t>Expenditures</t>
  </si>
  <si>
    <t>L.A.U.G.H.
Source/
Object
Code</t>
  </si>
  <si>
    <t>Other Restricted Revenues (list grant &amp; amount below)</t>
  </si>
  <si>
    <t>100-150</t>
  </si>
  <si>
    <t>300-340</t>
  </si>
  <si>
    <t>Equipment &amp; Vehicle Rent/Lease</t>
  </si>
  <si>
    <t>400-490</t>
  </si>
  <si>
    <t>OTHER PURCHASED SERVICES (Object 500 Series)</t>
  </si>
  <si>
    <t>570</t>
  </si>
  <si>
    <t>630-632</t>
  </si>
  <si>
    <t>1000-1999</t>
  </si>
  <si>
    <t>Comments/Assumptions</t>
  </si>
  <si>
    <t>TOTAL OTHER PURCHASED SERVICES</t>
  </si>
  <si>
    <t xml:space="preserve">Excess (Deficiency) of Revenues over Expenditures  </t>
  </si>
  <si>
    <t xml:space="preserve">Fund Balance From Prior Year  </t>
  </si>
  <si>
    <t xml:space="preserve">Fund Balance at End of Year  </t>
  </si>
  <si>
    <t>Food Service (Income from meals)</t>
  </si>
  <si>
    <t>E-Rate Reimbursements</t>
  </si>
  <si>
    <t>Impact Aid Fund - Direct from Federal Gov't</t>
  </si>
  <si>
    <t>ROTC - Direct from Federal Gov't</t>
  </si>
  <si>
    <t>Career &amp; Technical Education</t>
  </si>
  <si>
    <t xml:space="preserve">    FEMA - Disaster Relief</t>
  </si>
  <si>
    <t>Building and Land Rent/Lease</t>
  </si>
  <si>
    <t>Food Service Management</t>
  </si>
  <si>
    <t>230-290</t>
  </si>
  <si>
    <t>1500-1542</t>
  </si>
  <si>
    <t>1600-1620</t>
  </si>
  <si>
    <t>Other Unrestricted Grants - Direct</t>
  </si>
  <si>
    <t>500-590</t>
  </si>
  <si>
    <t>Land Purchases and Land Improvements</t>
  </si>
  <si>
    <t>730-739</t>
  </si>
  <si>
    <t>700-740</t>
  </si>
  <si>
    <t>800 - 890</t>
  </si>
  <si>
    <t>900-932</t>
  </si>
  <si>
    <t>Loan Repayment (principal only)</t>
  </si>
  <si>
    <t>SPECIAL FUNDS</t>
  </si>
  <si>
    <t xml:space="preserve">Student Count Budget is Based on: </t>
  </si>
  <si>
    <t>Local "MFP" Per Pupil Aid (Local Revenue transfers)</t>
  </si>
  <si>
    <t>580-583</t>
  </si>
  <si>
    <t>640-644</t>
  </si>
  <si>
    <t xml:space="preserve">    Extended School Year Services</t>
  </si>
  <si>
    <t>TOTAL FUNDS</t>
  </si>
  <si>
    <t xml:space="preserve">    Title I </t>
  </si>
  <si>
    <t xml:space="preserve">    Title I - School Improvement</t>
  </si>
  <si>
    <t xml:space="preserve">    Educational Excellence Fund (EEF)</t>
  </si>
  <si>
    <t>Every Student Succeeds Act (ESSA)</t>
  </si>
  <si>
    <t xml:space="preserve">     Charter School Grant (CSP Funds)</t>
  </si>
  <si>
    <t xml:space="preserve">    IDEA - High Cost Services (HCS)</t>
  </si>
  <si>
    <t xml:space="preserve">    Other ESSA Programs</t>
  </si>
  <si>
    <t xml:space="preserve">    Title IV - Student Support &amp; Acad. Enrichment (SSAE)</t>
  </si>
  <si>
    <t xml:space="preserve">    Title III</t>
  </si>
  <si>
    <t>Administrative Fee Payable to Dept of Education</t>
  </si>
  <si>
    <t>Dues and Fees</t>
  </si>
  <si>
    <t>Property Insurance</t>
  </si>
  <si>
    <t>Liability insurance</t>
  </si>
  <si>
    <t>Fleet insurance</t>
  </si>
  <si>
    <t>Errors/omissions, etc</t>
  </si>
  <si>
    <t>Faithful performance Bonds</t>
  </si>
  <si>
    <t xml:space="preserve">    Title II - Supporting Effective Instruction</t>
  </si>
  <si>
    <t xml:space="preserve">    Title IX - Homeless Education</t>
  </si>
  <si>
    <t xml:space="preserve">    Gov. Emergency Education Relief Fund (GEERF) I</t>
  </si>
  <si>
    <t xml:space="preserve">    Elem. &amp; Secondary School Emergency Relief (ESSERF) I</t>
  </si>
  <si>
    <t xml:space="preserve">    Elem. &amp; Secondary School Emergency Relief (ESSERF) II</t>
  </si>
  <si>
    <t xml:space="preserve">    American Rescue Plan Elem. &amp; Secondary  (ESSERF) III</t>
  </si>
  <si>
    <t xml:space="preserve">    Rethink K-12 Education Models Discretionary Grant </t>
  </si>
  <si>
    <t xml:space="preserve">General Fund Balance as a percentage of revenues </t>
  </si>
  <si>
    <t xml:space="preserve">     LA-4 (State)</t>
  </si>
  <si>
    <t>(If needed, add additional revenue sources here)</t>
  </si>
  <si>
    <t>Pandemic Relief Funds</t>
  </si>
  <si>
    <t>Other Restricted Grants thru State (list grant &amp; amount below)</t>
  </si>
  <si>
    <r>
      <t xml:space="preserve">Other Sources of Funds </t>
    </r>
    <r>
      <rPr>
        <i/>
        <sz val="11"/>
        <rFont val="Arial"/>
        <family val="2"/>
      </rPr>
      <t>(Provide Detail)</t>
    </r>
  </si>
  <si>
    <t>Actual
% of 
Budget</t>
  </si>
  <si>
    <t>Other School Administrators (exclude amounts on lines 79-80)</t>
  </si>
  <si>
    <t>Other (excludes amounts on lines 79-85)</t>
  </si>
  <si>
    <t>Other (excludes amounts on lines 89-94)</t>
  </si>
  <si>
    <t>Other Purch Prof/Tech Svcs (excludes amounts on lines 98-100)</t>
  </si>
  <si>
    <t>Other (excludes amounts on lines 104-107)</t>
  </si>
  <si>
    <t>Other (excludes amounts on lines 111-118)</t>
  </si>
  <si>
    <t>Other Supplies (excludes amounts on lines 122-125)</t>
  </si>
  <si>
    <t>Other (excludes amounts on lines 135-138)</t>
  </si>
  <si>
    <t>Other (exclude amounts on lines 3-7)</t>
  </si>
  <si>
    <t>Includes Special Fund Federal, Federal ESSA and Other Special Funds</t>
  </si>
  <si>
    <t>Other (Excludes amounts on lines 129-132)</t>
  </si>
  <si>
    <t>Other (Excludes amount on line 142)</t>
  </si>
  <si>
    <t xml:space="preserve">    Coronavirus Relief Fund</t>
  </si>
  <si>
    <t>Budget 2025-26</t>
  </si>
  <si>
    <t>Budget 
2025-26</t>
  </si>
  <si>
    <t>Actual 2024-25</t>
  </si>
  <si>
    <t>Actual
2024-25</t>
  </si>
  <si>
    <t>FISCAL YEAR 2025-2026 
Annual Budget</t>
  </si>
  <si>
    <t>JCFA Lafayette</t>
  </si>
  <si>
    <t>Fall Adjustment</t>
  </si>
  <si>
    <t>35 on 10/1</t>
  </si>
  <si>
    <t>redesign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</si>
</sst>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.0_);[Red]\(&quot;$&quot;#,##0.0\)"/>
  </numFmts>
  <fonts count="14">
    <font>
      <sz val="12"/>
      <name val="Arial MT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uble">
        <color indexed="8"/>
      </left>
      <right style="double">
        <color indexed="22"/>
      </right>
      <top/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8"/>
      </bottom>
      <diagonal/>
    </border>
    <border>
      <left/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55"/>
      </bottom>
      <diagonal/>
    </border>
    <border>
      <left style="double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double">
        <color indexed="23"/>
      </right>
      <top/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thin">
        <color indexed="55"/>
      </bottom>
      <diagonal/>
    </border>
    <border>
      <left/>
      <right style="double">
        <color indexed="8"/>
      </right>
      <top/>
      <bottom style="thin">
        <color indexed="22"/>
      </bottom>
      <diagonal/>
    </border>
    <border>
      <left style="double">
        <color indexed="23"/>
      </left>
      <right/>
      <top/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double">
        <color indexed="23"/>
      </left>
      <right style="double">
        <color indexed="23"/>
      </right>
      <top style="thin">
        <color indexed="22"/>
      </top>
      <bottom/>
      <diagonal/>
    </border>
    <border>
      <left style="double">
        <color indexed="23"/>
      </left>
      <right style="thin">
        <color indexed="23"/>
      </right>
      <top style="thin">
        <color indexed="22"/>
      </top>
      <bottom/>
      <diagonal/>
    </border>
    <border>
      <left/>
      <right style="double">
        <color indexed="23"/>
      </right>
      <top style="thin">
        <color indexed="22"/>
      </top>
      <bottom/>
      <diagonal/>
    </border>
    <border>
      <left/>
      <right style="double">
        <color indexed="8"/>
      </right>
      <top style="thin">
        <color indexed="22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/>
      <right style="double">
        <color indexed="23"/>
      </right>
      <top style="thin">
        <color indexed="55"/>
      </top>
      <bottom style="thin">
        <color indexed="22"/>
      </bottom>
      <diagonal/>
    </border>
    <border>
      <left/>
      <right style="double">
        <color indexed="23"/>
      </right>
      <top style="thin">
        <color indexed="55"/>
      </top>
      <bottom style="thin">
        <color indexed="55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22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/>
      <top style="thin">
        <color indexed="22"/>
      </top>
      <bottom style="double">
        <color indexed="8"/>
      </bottom>
      <diagonal/>
    </border>
    <border>
      <left style="thin">
        <color indexed="23"/>
      </left>
      <right style="double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8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 style="double">
        <color indexed="22"/>
      </right>
      <top style="thin">
        <color indexed="22"/>
      </top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64"/>
      </left>
      <right/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double">
        <color indexed="8"/>
      </bottom>
      <diagonal/>
    </border>
    <border>
      <left/>
      <right style="double">
        <color indexed="23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23"/>
      </right>
      <top style="hair">
        <color indexed="64"/>
      </top>
      <bottom/>
      <diagonal/>
    </border>
    <border>
      <left style="double">
        <color indexed="8"/>
      </left>
      <right style="double">
        <color indexed="23"/>
      </right>
      <top style="thin">
        <color indexed="8"/>
      </top>
      <bottom style="thin">
        <color indexed="22"/>
      </bottom>
      <diagonal/>
    </border>
    <border>
      <left style="double">
        <color indexed="8"/>
      </left>
      <right style="double">
        <color indexed="23"/>
      </right>
      <top style="thin">
        <color indexed="22"/>
      </top>
      <bottom style="thin">
        <color indexed="22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 style="double">
        <color indexed="8"/>
      </top>
      <bottom style="thin">
        <color indexed="55"/>
      </bottom>
      <diagonal/>
    </border>
    <border>
      <left/>
      <right style="double">
        <color indexed="23"/>
      </right>
      <top/>
      <bottom style="thin">
        <color indexed="55"/>
      </bottom>
      <diagonal/>
    </border>
    <border>
      <left style="double">
        <color indexed="23"/>
      </left>
      <right style="thin">
        <color indexed="55"/>
      </right>
      <top style="double">
        <color indexed="8"/>
      </top>
      <bottom/>
      <diagonal/>
    </border>
    <border>
      <left style="double">
        <color indexed="23"/>
      </left>
      <right style="thin">
        <color indexed="55"/>
      </right>
      <top/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thin">
        <color indexed="55"/>
      </right>
      <top style="thin">
        <color indexed="22"/>
      </top>
      <bottom/>
      <diagonal/>
    </border>
    <border>
      <left style="double">
        <color indexed="23"/>
      </left>
      <right style="thin">
        <color indexed="55"/>
      </right>
      <top style="thin">
        <color indexed="22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 style="thin">
        <color indexed="22"/>
      </top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23"/>
      </right>
      <top style="thin">
        <color indexed="22"/>
      </top>
      <bottom style="thin">
        <color indexed="23"/>
      </bottom>
      <diagonal/>
    </border>
    <border>
      <left/>
      <right style="double">
        <color indexed="8"/>
      </right>
      <top style="thin">
        <color indexed="22"/>
      </top>
      <bottom style="thin">
        <color indexed="23"/>
      </bottom>
      <diagonal/>
    </border>
    <border>
      <left style="double">
        <color indexed="8"/>
      </left>
      <right style="double">
        <color indexed="22"/>
      </right>
      <top/>
      <bottom style="thin">
        <color indexed="22"/>
      </bottom>
      <diagonal/>
    </border>
    <border>
      <left style="double">
        <color indexed="23"/>
      </left>
      <right/>
      <top/>
      <bottom/>
      <diagonal/>
    </border>
    <border>
      <left style="thin">
        <color indexed="23"/>
      </left>
      <right style="double">
        <color indexed="23"/>
      </right>
      <top/>
      <bottom/>
      <diagonal/>
    </border>
    <border>
      <left style="double">
        <color indexed="23"/>
      </left>
      <right style="thin">
        <color indexed="23"/>
      </right>
      <top/>
      <bottom style="thin">
        <color indexed="55"/>
      </bottom>
      <diagonal/>
    </border>
    <border>
      <left style="double">
        <color indexed="8"/>
      </left>
      <right style="double">
        <color indexed="23"/>
      </right>
      <top/>
      <bottom style="thin">
        <color indexed="22"/>
      </bottom>
      <diagonal/>
    </border>
    <border>
      <left style="thin">
        <color indexed="8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8"/>
      </top>
      <bottom style="double">
        <color indexed="22"/>
      </bottom>
      <diagonal/>
    </border>
    <border>
      <left style="hair">
        <color indexed="22"/>
      </left>
      <right/>
      <top style="thin">
        <color indexed="8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thin">
        <color indexed="8"/>
      </bottom>
      <diagonal/>
    </border>
    <border>
      <left style="hair">
        <color indexed="22"/>
      </left>
      <right/>
      <top style="double">
        <color indexed="22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8"/>
      </left>
      <right style="hair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/>
      <top style="double">
        <color indexed="22"/>
      </top>
      <bottom style="double">
        <color indexed="22"/>
      </bottom>
      <diagonal/>
    </border>
    <border>
      <left style="double">
        <color indexed="23"/>
      </left>
      <right style="thin">
        <color indexed="23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22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23"/>
      </right>
      <top/>
      <bottom style="double">
        <color indexed="8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double">
        <color indexed="23"/>
      </left>
      <right style="double">
        <color indexed="8"/>
      </right>
      <top style="thin">
        <color indexed="22"/>
      </top>
      <bottom style="thin">
        <color theme="0" tint="-0.249977111117893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 style="thin">
        <color indexed="22"/>
      </bottom>
      <diagonal/>
    </border>
    <border>
      <left style="double">
        <color indexed="23"/>
      </left>
      <right style="double">
        <color indexed="8"/>
      </right>
      <top style="thin">
        <color theme="0" tint="-0.249977111117893"/>
      </top>
      <bottom/>
      <diagonal/>
    </border>
    <border>
      <left style="double">
        <color indexed="23"/>
      </left>
      <right style="thin">
        <color indexed="2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indexed="23"/>
      </left>
      <right style="thin">
        <color indexed="23"/>
      </right>
      <top style="thin">
        <color indexed="55"/>
      </top>
      <bottom/>
      <diagonal/>
    </border>
    <border>
      <left style="double">
        <color indexed="23"/>
      </left>
      <right style="thin">
        <color indexed="55"/>
      </right>
      <top/>
      <bottom style="thin">
        <color theme="0" tint="-0.249977111117893"/>
      </bottom>
      <diagonal/>
    </border>
    <border>
      <left/>
      <right style="double">
        <color indexed="23"/>
      </right>
      <top/>
      <bottom style="thin">
        <color theme="0" tint="-0.24997711111789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2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3"/>
      </left>
      <right/>
      <top style="thin">
        <color theme="0" tint="-0.249977111117893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 style="double">
        <color indexed="23"/>
      </right>
      <top/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7">
    <xf numFmtId="0" fontId="0" fillId="0" borderId="0" xfId="0"/>
    <xf numFmtId="5" fontId="7" fillId="0" borderId="0" xfId="0" applyNumberFormat="1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6" fontId="7" fillId="3" borderId="18" xfId="0" applyNumberFormat="1" applyFont="1" applyFill="1" applyBorder="1" applyAlignment="1">
      <alignment vertical="center"/>
    </xf>
    <xf numFmtId="6" fontId="7" fillId="3" borderId="19" xfId="0" applyNumberFormat="1" applyFont="1" applyFill="1" applyBorder="1" applyAlignment="1">
      <alignment vertical="center"/>
    </xf>
    <xf numFmtId="0" fontId="7" fillId="2" borderId="17" xfId="0" quotePrefix="1" applyFont="1" applyFill="1" applyBorder="1" applyAlignment="1">
      <alignment horizontal="center" vertical="center"/>
    </xf>
    <xf numFmtId="6" fontId="7" fillId="2" borderId="17" xfId="0" applyNumberFormat="1" applyFont="1" applyFill="1" applyBorder="1" applyAlignment="1">
      <alignment vertical="center"/>
    </xf>
    <xf numFmtId="0" fontId="7" fillId="0" borderId="17" xfId="0" quotePrefix="1" applyFont="1" applyBorder="1" applyAlignment="1">
      <alignment horizontal="center" vertical="center"/>
    </xf>
    <xf numFmtId="6" fontId="7" fillId="4" borderId="24" xfId="0" applyNumberFormat="1" applyFont="1" applyFill="1" applyBorder="1" applyAlignment="1">
      <alignment vertical="center"/>
    </xf>
    <xf numFmtId="6" fontId="7" fillId="4" borderId="25" xfId="0" applyNumberFormat="1" applyFont="1" applyFill="1" applyBorder="1" applyAlignment="1">
      <alignment vertical="center"/>
    </xf>
    <xf numFmtId="0" fontId="7" fillId="3" borderId="30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7" fontId="7" fillId="3" borderId="27" xfId="0" applyNumberFormat="1" applyFont="1" applyFill="1" applyBorder="1" applyAlignment="1">
      <alignment vertical="center"/>
    </xf>
    <xf numFmtId="37" fontId="7" fillId="3" borderId="35" xfId="0" applyNumberFormat="1" applyFont="1" applyFill="1" applyBorder="1" applyAlignment="1">
      <alignment vertical="center"/>
    </xf>
    <xf numFmtId="6" fontId="7" fillId="3" borderId="33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6" fontId="8" fillId="2" borderId="51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8" xfId="0" quotePrefix="1" applyFont="1" applyFill="1" applyBorder="1" applyAlignment="1">
      <alignment horizontal="center" vertical="center"/>
    </xf>
    <xf numFmtId="37" fontId="7" fillId="3" borderId="45" xfId="0" applyNumberFormat="1" applyFont="1" applyFill="1" applyBorder="1" applyAlignment="1">
      <alignment vertical="center"/>
    </xf>
    <xf numFmtId="0" fontId="7" fillId="3" borderId="47" xfId="0" applyFont="1" applyFill="1" applyBorder="1" applyAlignment="1">
      <alignment vertical="center"/>
    </xf>
    <xf numFmtId="37" fontId="7" fillId="3" borderId="47" xfId="0" applyNumberFormat="1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6" fontId="7" fillId="3" borderId="17" xfId="0" applyNumberFormat="1" applyFont="1" applyFill="1" applyBorder="1" applyAlignment="1">
      <alignment vertical="center"/>
    </xf>
    <xf numFmtId="5" fontId="7" fillId="3" borderId="20" xfId="0" applyNumberFormat="1" applyFont="1" applyFill="1" applyBorder="1" applyAlignment="1">
      <alignment vertical="center"/>
    </xf>
    <xf numFmtId="5" fontId="7" fillId="3" borderId="21" xfId="0" applyNumberFormat="1" applyFont="1" applyFill="1" applyBorder="1" applyAlignment="1">
      <alignment vertical="center"/>
    </xf>
    <xf numFmtId="6" fontId="7" fillId="3" borderId="21" xfId="0" applyNumberFormat="1" applyFont="1" applyFill="1" applyBorder="1" applyAlignment="1">
      <alignment vertical="center"/>
    </xf>
    <xf numFmtId="0" fontId="7" fillId="3" borderId="30" xfId="0" applyFont="1" applyFill="1" applyBorder="1" applyAlignment="1">
      <alignment horizontal="center" vertical="center"/>
    </xf>
    <xf numFmtId="6" fontId="7" fillId="3" borderId="31" xfId="0" applyNumberFormat="1" applyFont="1" applyFill="1" applyBorder="1" applyAlignment="1">
      <alignment vertical="center"/>
    </xf>
    <xf numFmtId="5" fontId="7" fillId="3" borderId="32" xfId="0" applyNumberFormat="1" applyFont="1" applyFill="1" applyBorder="1" applyAlignment="1">
      <alignment vertical="center"/>
    </xf>
    <xf numFmtId="5" fontId="7" fillId="3" borderId="31" xfId="0" applyNumberFormat="1" applyFont="1" applyFill="1" applyBorder="1" applyAlignment="1">
      <alignment vertical="center"/>
    </xf>
    <xf numFmtId="6" fontId="7" fillId="3" borderId="30" xfId="0" applyNumberFormat="1" applyFont="1" applyFill="1" applyBorder="1" applyAlignment="1">
      <alignment vertical="center"/>
    </xf>
    <xf numFmtId="0" fontId="7" fillId="2" borderId="49" xfId="0" quotePrefix="1" applyFont="1" applyFill="1" applyBorder="1" applyAlignment="1">
      <alignment horizontal="center" vertical="center"/>
    </xf>
    <xf numFmtId="6" fontId="7" fillId="4" borderId="50" xfId="0" applyNumberFormat="1" applyFont="1" applyFill="1" applyBorder="1" applyAlignment="1">
      <alignment vertical="center"/>
    </xf>
    <xf numFmtId="6" fontId="7" fillId="4" borderId="51" xfId="0" applyNumberFormat="1" applyFont="1" applyFill="1" applyBorder="1" applyAlignment="1">
      <alignment vertical="center"/>
    </xf>
    <xf numFmtId="6" fontId="8" fillId="6" borderId="86" xfId="0" applyNumberFormat="1" applyFont="1" applyFill="1" applyBorder="1" applyAlignment="1">
      <alignment vertical="center"/>
    </xf>
    <xf numFmtId="6" fontId="8" fillId="6" borderId="88" xfId="0" applyNumberFormat="1" applyFont="1" applyFill="1" applyBorder="1" applyAlignment="1">
      <alignment vertical="center"/>
    </xf>
    <xf numFmtId="0" fontId="8" fillId="2" borderId="110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3" borderId="18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71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7" fillId="3" borderId="6" xfId="0" applyFont="1" applyFill="1" applyBorder="1" applyAlignment="1">
      <alignment vertical="center"/>
    </xf>
    <xf numFmtId="0" fontId="7" fillId="3" borderId="42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9" xfId="0" quotePrefix="1" applyFont="1" applyBorder="1" applyAlignment="1">
      <alignment horizontal="left" vertical="center"/>
    </xf>
    <xf numFmtId="0" fontId="7" fillId="0" borderId="29" xfId="0" applyFont="1" applyBorder="1" applyAlignment="1">
      <alignment vertical="center"/>
    </xf>
    <xf numFmtId="0" fontId="7" fillId="0" borderId="6" xfId="0" quotePrefix="1" applyFont="1" applyBorder="1" applyAlignment="1">
      <alignment horizontal="left" vertical="center"/>
    </xf>
    <xf numFmtId="5" fontId="7" fillId="0" borderId="63" xfId="0" applyNumberFormat="1" applyFont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vertical="center"/>
    </xf>
    <xf numFmtId="0" fontId="12" fillId="0" borderId="2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48" xfId="0" applyFont="1" applyFill="1" applyBorder="1" applyAlignment="1">
      <alignment vertical="center"/>
    </xf>
    <xf numFmtId="0" fontId="7" fillId="2" borderId="48" xfId="0" quotePrefix="1" applyFont="1" applyFill="1" applyBorder="1" applyAlignment="1">
      <alignment horizontal="left" vertical="center"/>
    </xf>
    <xf numFmtId="0" fontId="7" fillId="3" borderId="29" xfId="0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6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6" fontId="8" fillId="5" borderId="81" xfId="0" applyNumberFormat="1" applyFont="1" applyFill="1" applyBorder="1" applyAlignment="1">
      <alignment vertical="center"/>
    </xf>
    <xf numFmtId="0" fontId="8" fillId="7" borderId="107" xfId="0" applyFont="1" applyFill="1" applyBorder="1" applyAlignment="1">
      <alignment horizontal="center" vertical="center"/>
    </xf>
    <xf numFmtId="6" fontId="8" fillId="3" borderId="12" xfId="0" applyNumberFormat="1" applyFont="1" applyFill="1" applyBorder="1" applyAlignment="1">
      <alignment vertical="center"/>
    </xf>
    <xf numFmtId="9" fontId="8" fillId="7" borderId="108" xfId="0" applyNumberFormat="1" applyFont="1" applyFill="1" applyBorder="1" applyAlignment="1">
      <alignment horizontal="center" vertical="center"/>
    </xf>
    <xf numFmtId="6" fontId="8" fillId="5" borderId="84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6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7" fillId="6" borderId="28" xfId="0" applyFont="1" applyFill="1" applyBorder="1" applyAlignment="1">
      <alignment vertical="center"/>
    </xf>
    <xf numFmtId="0" fontId="7" fillId="6" borderId="29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8" borderId="6" xfId="0" applyFont="1" applyFill="1" applyBorder="1" applyAlignment="1">
      <alignment vertical="center"/>
    </xf>
    <xf numFmtId="6" fontId="8" fillId="5" borderId="80" xfId="0" applyNumberFormat="1" applyFont="1" applyFill="1" applyBorder="1" applyAlignment="1">
      <alignment vertical="center"/>
    </xf>
    <xf numFmtId="6" fontId="8" fillId="5" borderId="82" xfId="0" applyNumberFormat="1" applyFont="1" applyFill="1" applyBorder="1" applyAlignment="1">
      <alignment vertical="center"/>
    </xf>
    <xf numFmtId="6" fontId="8" fillId="3" borderId="10" xfId="0" applyNumberFormat="1" applyFont="1" applyFill="1" applyBorder="1" applyAlignment="1">
      <alignment vertical="center"/>
    </xf>
    <xf numFmtId="6" fontId="8" fillId="3" borderId="11" xfId="0" applyNumberFormat="1" applyFont="1" applyFill="1" applyBorder="1" applyAlignment="1">
      <alignment vertical="center"/>
    </xf>
    <xf numFmtId="6" fontId="8" fillId="3" borderId="13" xfId="0" applyNumberFormat="1" applyFont="1" applyFill="1" applyBorder="1" applyAlignment="1">
      <alignment vertical="center"/>
    </xf>
    <xf numFmtId="6" fontId="8" fillId="5" borderId="83" xfId="0" applyNumberFormat="1" applyFont="1" applyFill="1" applyBorder="1" applyAlignment="1">
      <alignment vertical="center"/>
    </xf>
    <xf numFmtId="6" fontId="8" fillId="5" borderId="85" xfId="0" applyNumberFormat="1" applyFont="1" applyFill="1" applyBorder="1" applyAlignment="1">
      <alignment vertical="center"/>
    </xf>
    <xf numFmtId="6" fontId="8" fillId="3" borderId="14" xfId="0" applyNumberFormat="1" applyFont="1" applyFill="1" applyBorder="1" applyAlignment="1">
      <alignment vertical="center"/>
    </xf>
    <xf numFmtId="6" fontId="8" fillId="3" borderId="15" xfId="0" applyNumberFormat="1" applyFont="1" applyFill="1" applyBorder="1" applyAlignment="1">
      <alignment vertical="center"/>
    </xf>
    <xf numFmtId="6" fontId="8" fillId="0" borderId="0" xfId="0" quotePrefix="1" applyNumberFormat="1" applyFont="1" applyAlignment="1">
      <alignment horizontal="right" vertical="center"/>
    </xf>
    <xf numFmtId="0" fontId="2" fillId="0" borderId="0" xfId="0" applyFont="1"/>
    <xf numFmtId="164" fontId="7" fillId="2" borderId="17" xfId="1" applyNumberFormat="1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left" vertical="center"/>
    </xf>
    <xf numFmtId="0" fontId="7" fillId="0" borderId="58" xfId="0" applyFont="1" applyBorder="1" applyAlignment="1">
      <alignment vertical="center"/>
    </xf>
    <xf numFmtId="37" fontId="7" fillId="0" borderId="63" xfId="0" applyNumberFormat="1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8" fontId="7" fillId="3" borderId="45" xfId="0" applyNumberFormat="1" applyFont="1" applyFill="1" applyBorder="1" applyAlignment="1">
      <alignment vertical="center"/>
    </xf>
    <xf numFmtId="6" fontId="7" fillId="3" borderId="46" xfId="0" applyNumberFormat="1" applyFont="1" applyFill="1" applyBorder="1" applyAlignment="1">
      <alignment vertical="center"/>
    </xf>
    <xf numFmtId="8" fontId="7" fillId="3" borderId="18" xfId="0" applyNumberFormat="1" applyFont="1" applyFill="1" applyBorder="1" applyAlignment="1">
      <alignment vertical="center"/>
    </xf>
    <xf numFmtId="8" fontId="7" fillId="3" borderId="18" xfId="0" applyNumberFormat="1" applyFont="1" applyFill="1" applyBorder="1" applyAlignment="1">
      <alignment horizontal="center" vertical="center"/>
    </xf>
    <xf numFmtId="164" fontId="7" fillId="3" borderId="33" xfId="1" applyNumberFormat="1" applyFont="1" applyFill="1" applyBorder="1" applyAlignment="1" applyProtection="1">
      <alignment horizontal="center" vertical="center"/>
    </xf>
    <xf numFmtId="6" fontId="7" fillId="6" borderId="21" xfId="0" applyNumberFormat="1" applyFont="1" applyFill="1" applyBorder="1" applyAlignment="1">
      <alignment vertical="center"/>
    </xf>
    <xf numFmtId="6" fontId="7" fillId="6" borderId="20" xfId="0" applyNumberFormat="1" applyFont="1" applyFill="1" applyBorder="1" applyAlignment="1">
      <alignment vertical="center"/>
    </xf>
    <xf numFmtId="6" fontId="7" fillId="2" borderId="20" xfId="0" applyNumberFormat="1" applyFont="1" applyFill="1" applyBorder="1" applyAlignment="1">
      <alignment vertical="center"/>
    </xf>
    <xf numFmtId="6" fontId="7" fillId="0" borderId="40" xfId="0" applyNumberFormat="1" applyFont="1" applyBorder="1" applyAlignment="1">
      <alignment vertical="center"/>
    </xf>
    <xf numFmtId="6" fontId="7" fillId="0" borderId="39" xfId="0" applyNumberFormat="1" applyFont="1" applyBorder="1" applyAlignment="1">
      <alignment vertical="center"/>
    </xf>
    <xf numFmtId="6" fontId="7" fillId="0" borderId="38" xfId="0" applyNumberFormat="1" applyFont="1" applyBorder="1" applyAlignment="1">
      <alignment vertical="center"/>
    </xf>
    <xf numFmtId="6" fontId="7" fillId="3" borderId="45" xfId="0" applyNumberFormat="1" applyFont="1" applyFill="1" applyBorder="1" applyAlignment="1">
      <alignment vertical="center"/>
    </xf>
    <xf numFmtId="6" fontId="7" fillId="3" borderId="47" xfId="0" applyNumberFormat="1" applyFont="1" applyFill="1" applyBorder="1" applyAlignment="1">
      <alignment vertical="center"/>
    </xf>
    <xf numFmtId="6" fontId="7" fillId="3" borderId="32" xfId="0" applyNumberFormat="1" applyFont="1" applyFill="1" applyBorder="1" applyAlignment="1">
      <alignment vertical="center"/>
    </xf>
    <xf numFmtId="6" fontId="7" fillId="3" borderId="63" xfId="0" applyNumberFormat="1" applyFont="1" applyFill="1" applyBorder="1" applyAlignment="1">
      <alignment vertical="center"/>
    </xf>
    <xf numFmtId="6" fontId="7" fillId="3" borderId="65" xfId="0" applyNumberFormat="1" applyFont="1" applyFill="1" applyBorder="1" applyAlignment="1">
      <alignment vertical="center"/>
    </xf>
    <xf numFmtId="164" fontId="7" fillId="3" borderId="18" xfId="1" applyNumberFormat="1" applyFont="1" applyFill="1" applyBorder="1" applyAlignment="1" applyProtection="1">
      <alignment horizontal="center" vertical="center"/>
    </xf>
    <xf numFmtId="6" fontId="7" fillId="3" borderId="40" xfId="0" applyNumberFormat="1" applyFont="1" applyFill="1" applyBorder="1" applyAlignment="1">
      <alignment vertical="center"/>
    </xf>
    <xf numFmtId="6" fontId="7" fillId="3" borderId="39" xfId="0" applyNumberFormat="1" applyFont="1" applyFill="1" applyBorder="1" applyAlignment="1">
      <alignment vertical="center"/>
    </xf>
    <xf numFmtId="6" fontId="7" fillId="3" borderId="20" xfId="0" applyNumberFormat="1" applyFont="1" applyFill="1" applyBorder="1" applyAlignment="1">
      <alignment vertical="center"/>
    </xf>
    <xf numFmtId="164" fontId="7" fillId="3" borderId="19" xfId="1" applyNumberFormat="1" applyFont="1" applyFill="1" applyBorder="1" applyAlignment="1" applyProtection="1">
      <alignment horizontal="center" vertical="center"/>
    </xf>
    <xf numFmtId="164" fontId="7" fillId="2" borderId="49" xfId="1" applyNumberFormat="1" applyFont="1" applyFill="1" applyBorder="1" applyAlignment="1" applyProtection="1">
      <alignment horizontal="center" vertical="center"/>
    </xf>
    <xf numFmtId="8" fontId="7" fillId="3" borderId="47" xfId="0" applyNumberFormat="1" applyFont="1" applyFill="1" applyBorder="1" applyAlignment="1">
      <alignment vertical="center"/>
    </xf>
    <xf numFmtId="8" fontId="7" fillId="3" borderId="32" xfId="0" applyNumberFormat="1" applyFont="1" applyFill="1" applyBorder="1" applyAlignment="1">
      <alignment vertical="center"/>
    </xf>
    <xf numFmtId="8" fontId="7" fillId="3" borderId="46" xfId="0" applyNumberFormat="1" applyFont="1" applyFill="1" applyBorder="1" applyAlignment="1">
      <alignment vertical="center"/>
    </xf>
    <xf numFmtId="8" fontId="7" fillId="3" borderId="33" xfId="0" applyNumberFormat="1" applyFont="1" applyFill="1" applyBorder="1" applyAlignment="1">
      <alignment vertical="center"/>
    </xf>
    <xf numFmtId="6" fontId="7" fillId="3" borderId="22" xfId="0" applyNumberFormat="1" applyFont="1" applyFill="1" applyBorder="1" applyAlignment="1">
      <alignment vertical="center"/>
    </xf>
    <xf numFmtId="6" fontId="7" fillId="3" borderId="23" xfId="0" applyNumberFormat="1" applyFont="1" applyFill="1" applyBorder="1" applyAlignment="1">
      <alignment vertical="center"/>
    </xf>
    <xf numFmtId="6" fontId="7" fillId="3" borderId="73" xfId="0" applyNumberFormat="1" applyFont="1" applyFill="1" applyBorder="1" applyAlignment="1">
      <alignment vertical="center"/>
    </xf>
    <xf numFmtId="6" fontId="7" fillId="3" borderId="72" xfId="0" applyNumberFormat="1" applyFont="1" applyFill="1" applyBorder="1" applyAlignment="1">
      <alignment vertical="center"/>
    </xf>
    <xf numFmtId="6" fontId="7" fillId="3" borderId="71" xfId="0" applyNumberFormat="1" applyFont="1" applyFill="1" applyBorder="1" applyAlignment="1">
      <alignment vertical="center"/>
    </xf>
    <xf numFmtId="164" fontId="7" fillId="3" borderId="71" xfId="1" applyNumberFormat="1" applyFont="1" applyFill="1" applyBorder="1" applyAlignment="1" applyProtection="1">
      <alignment horizontal="center" vertical="center"/>
    </xf>
    <xf numFmtId="6" fontId="8" fillId="2" borderId="57" xfId="0" applyNumberFormat="1" applyFont="1" applyFill="1" applyBorder="1" applyAlignment="1">
      <alignment vertical="center"/>
    </xf>
    <xf numFmtId="5" fontId="7" fillId="0" borderId="77" xfId="0" applyNumberFormat="1" applyFont="1" applyBorder="1" applyAlignment="1">
      <alignment vertical="center"/>
    </xf>
    <xf numFmtId="6" fontId="7" fillId="0" borderId="76" xfId="0" applyNumberFormat="1" applyFont="1" applyBorder="1" applyAlignment="1">
      <alignment vertical="center"/>
    </xf>
    <xf numFmtId="0" fontId="7" fillId="0" borderId="58" xfId="0" applyFont="1" applyBorder="1" applyAlignment="1">
      <alignment horizontal="center" vertical="center"/>
    </xf>
    <xf numFmtId="164" fontId="7" fillId="0" borderId="58" xfId="1" applyNumberFormat="1" applyFont="1" applyFill="1" applyBorder="1" applyAlignment="1" applyProtection="1">
      <alignment horizontal="center" vertical="center"/>
    </xf>
    <xf numFmtId="164" fontId="7" fillId="3" borderId="17" xfId="1" applyNumberFormat="1" applyFont="1" applyFill="1" applyBorder="1" applyAlignment="1" applyProtection="1">
      <alignment horizontal="center" vertical="center"/>
    </xf>
    <xf numFmtId="164" fontId="7" fillId="3" borderId="30" xfId="1" applyNumberFormat="1" applyFont="1" applyFill="1" applyBorder="1" applyAlignment="1" applyProtection="1">
      <alignment horizontal="center" vertical="center"/>
    </xf>
    <xf numFmtId="37" fontId="7" fillId="0" borderId="66" xfId="0" applyNumberFormat="1" applyFont="1" applyBorder="1" applyAlignment="1">
      <alignment vertical="center"/>
    </xf>
    <xf numFmtId="6" fontId="7" fillId="2" borderId="21" xfId="0" applyNumberFormat="1" applyFont="1" applyFill="1" applyBorder="1" applyAlignment="1">
      <alignment vertical="center"/>
    </xf>
    <xf numFmtId="6" fontId="7" fillId="2" borderId="68" xfId="0" applyNumberFormat="1" applyFont="1" applyFill="1" applyBorder="1" applyAlignment="1">
      <alignment vertical="center"/>
    </xf>
    <xf numFmtId="6" fontId="7" fillId="0" borderId="69" xfId="0" applyNumberFormat="1" applyFont="1" applyBorder="1" applyAlignment="1">
      <alignment vertical="center"/>
    </xf>
    <xf numFmtId="6" fontId="7" fillId="3" borderId="89" xfId="0" applyNumberFormat="1" applyFont="1" applyFill="1" applyBorder="1" applyAlignment="1">
      <alignment vertical="center"/>
    </xf>
    <xf numFmtId="6" fontId="7" fillId="6" borderId="117" xfId="0" applyNumberFormat="1" applyFont="1" applyFill="1" applyBorder="1" applyAlignment="1">
      <alignment vertical="center"/>
    </xf>
    <xf numFmtId="6" fontId="7" fillId="6" borderId="118" xfId="0" applyNumberFormat="1" applyFont="1" applyFill="1" applyBorder="1" applyAlignment="1">
      <alignment vertical="center"/>
    </xf>
    <xf numFmtId="6" fontId="7" fillId="6" borderId="111" xfId="0" applyNumberFormat="1" applyFont="1" applyFill="1" applyBorder="1" applyAlignment="1">
      <alignment vertical="center"/>
    </xf>
    <xf numFmtId="6" fontId="7" fillId="2" borderId="49" xfId="0" applyNumberFormat="1" applyFont="1" applyFill="1" applyBorder="1" applyAlignment="1">
      <alignment vertical="center"/>
    </xf>
    <xf numFmtId="6" fontId="7" fillId="3" borderId="44" xfId="0" applyNumberFormat="1" applyFont="1" applyFill="1" applyBorder="1" applyAlignment="1">
      <alignment vertical="center"/>
    </xf>
    <xf numFmtId="6" fontId="7" fillId="6" borderId="47" xfId="0" applyNumberFormat="1" applyFont="1" applyFill="1" applyBorder="1" applyAlignment="1">
      <alignment vertical="center"/>
    </xf>
    <xf numFmtId="6" fontId="7" fillId="6" borderId="45" xfId="0" applyNumberFormat="1" applyFont="1" applyFill="1" applyBorder="1" applyAlignment="1">
      <alignment vertical="center"/>
    </xf>
    <xf numFmtId="6" fontId="8" fillId="2" borderId="56" xfId="0" applyNumberFormat="1" applyFont="1" applyFill="1" applyBorder="1" applyAlignment="1">
      <alignment vertical="center"/>
    </xf>
    <xf numFmtId="5" fontId="7" fillId="0" borderId="78" xfId="0" applyNumberFormat="1" applyFont="1" applyBorder="1" applyAlignment="1">
      <alignment vertical="center"/>
    </xf>
    <xf numFmtId="0" fontId="7" fillId="0" borderId="58" xfId="0" quotePrefix="1" applyFont="1" applyBorder="1" applyAlignment="1">
      <alignment horizontal="center" vertical="center"/>
    </xf>
    <xf numFmtId="6" fontId="8" fillId="2" borderId="50" xfId="0" applyNumberFormat="1" applyFont="1" applyFill="1" applyBorder="1" applyAlignment="1">
      <alignment vertical="center"/>
    </xf>
    <xf numFmtId="6" fontId="8" fillId="2" borderId="49" xfId="0" applyNumberFormat="1" applyFont="1" applyFill="1" applyBorder="1" applyAlignment="1">
      <alignment vertical="center"/>
    </xf>
    <xf numFmtId="164" fontId="8" fillId="2" borderId="49" xfId="1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6" borderId="10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9" xfId="0" applyFont="1" applyBorder="1" applyAlignment="1">
      <alignment horizontal="left" vertical="center"/>
    </xf>
    <xf numFmtId="6" fontId="7" fillId="0" borderId="56" xfId="0" applyNumberFormat="1" applyFont="1" applyBorder="1" applyAlignment="1">
      <alignment vertical="center"/>
    </xf>
    <xf numFmtId="6" fontId="7" fillId="0" borderId="57" xfId="0" applyNumberFormat="1" applyFont="1" applyBorder="1" applyAlignment="1">
      <alignment vertical="center"/>
    </xf>
    <xf numFmtId="6" fontId="7" fillId="0" borderId="70" xfId="0" applyNumberFormat="1" applyFont="1" applyBorder="1" applyAlignment="1">
      <alignment vertical="center"/>
    </xf>
    <xf numFmtId="6" fontId="7" fillId="0" borderId="49" xfId="0" applyNumberFormat="1" applyFont="1" applyBorder="1" applyAlignment="1">
      <alignment vertical="center"/>
    </xf>
    <xf numFmtId="164" fontId="7" fillId="0" borderId="49" xfId="1" applyNumberFormat="1" applyFont="1" applyFill="1" applyBorder="1" applyAlignment="1" applyProtection="1">
      <alignment horizontal="center" vertical="center"/>
    </xf>
    <xf numFmtId="0" fontId="2" fillId="0" borderId="119" xfId="0" applyFont="1" applyBorder="1" applyProtection="1">
      <protection locked="0"/>
    </xf>
    <xf numFmtId="0" fontId="7" fillId="0" borderId="59" xfId="0" applyFont="1" applyBorder="1" applyAlignment="1" applyProtection="1">
      <alignment vertical="center"/>
      <protection locked="0"/>
    </xf>
    <xf numFmtId="8" fontId="7" fillId="3" borderId="43" xfId="0" applyNumberFormat="1" applyFont="1" applyFill="1" applyBorder="1" applyAlignment="1" applyProtection="1">
      <alignment horizontal="left" vertical="center"/>
      <protection locked="0"/>
    </xf>
    <xf numFmtId="164" fontId="7" fillId="0" borderId="34" xfId="1" applyNumberFormat="1" applyFont="1" applyBorder="1" applyAlignment="1" applyProtection="1">
      <alignment horizontal="left" vertical="center"/>
      <protection locked="0"/>
    </xf>
    <xf numFmtId="164" fontId="7" fillId="0" borderId="16" xfId="1" applyNumberFormat="1" applyFont="1" applyBorder="1" applyAlignment="1" applyProtection="1">
      <alignment horizontal="left" vertical="center"/>
      <protection locked="0"/>
    </xf>
    <xf numFmtId="164" fontId="7" fillId="0" borderId="112" xfId="1" applyNumberFormat="1" applyFont="1" applyBorder="1" applyAlignment="1" applyProtection="1">
      <alignment horizontal="left" vertical="center"/>
      <protection locked="0"/>
    </xf>
    <xf numFmtId="164" fontId="7" fillId="0" borderId="114" xfId="1" applyNumberFormat="1" applyFont="1" applyBorder="1" applyAlignment="1" applyProtection="1">
      <alignment horizontal="left" vertical="center"/>
      <protection locked="0"/>
    </xf>
    <xf numFmtId="164" fontId="7" fillId="0" borderId="113" xfId="1" applyNumberFormat="1" applyFont="1" applyBorder="1" applyAlignment="1" applyProtection="1">
      <alignment horizontal="left" vertical="center"/>
      <protection locked="0"/>
    </xf>
    <xf numFmtId="164" fontId="7" fillId="2" borderId="16" xfId="1" applyNumberFormat="1" applyFont="1" applyFill="1" applyBorder="1" applyAlignment="1" applyProtection="1">
      <alignment horizontal="left" vertical="center"/>
      <protection locked="0"/>
    </xf>
    <xf numFmtId="6" fontId="7" fillId="0" borderId="41" xfId="0" applyNumberFormat="1" applyFont="1" applyBorder="1" applyAlignment="1" applyProtection="1">
      <alignment horizontal="left" vertical="center"/>
      <protection locked="0"/>
    </xf>
    <xf numFmtId="6" fontId="7" fillId="3" borderId="43" xfId="0" applyNumberFormat="1" applyFont="1" applyFill="1" applyBorder="1" applyAlignment="1" applyProtection="1">
      <alignment horizontal="left" vertical="center"/>
      <protection locked="0"/>
    </xf>
    <xf numFmtId="6" fontId="7" fillId="3" borderId="34" xfId="0" applyNumberFormat="1" applyFont="1" applyFill="1" applyBorder="1" applyAlignment="1" applyProtection="1">
      <alignment horizontal="left" vertical="center"/>
      <protection locked="0"/>
    </xf>
    <xf numFmtId="6" fontId="7" fillId="3" borderId="16" xfId="0" applyNumberFormat="1" applyFont="1" applyFill="1" applyBorder="1" applyAlignment="1" applyProtection="1">
      <alignment horizontal="left" vertical="center"/>
      <protection locked="0"/>
    </xf>
    <xf numFmtId="164" fontId="7" fillId="0" borderId="52" xfId="1" applyNumberFormat="1" applyFont="1" applyFill="1" applyBorder="1" applyAlignment="1" applyProtection="1">
      <alignment horizontal="left" vertical="center"/>
      <protection locked="0"/>
    </xf>
    <xf numFmtId="164" fontId="7" fillId="3" borderId="43" xfId="1" applyNumberFormat="1" applyFont="1" applyFill="1" applyBorder="1" applyAlignment="1" applyProtection="1">
      <alignment horizontal="center" vertical="center"/>
      <protection locked="0"/>
    </xf>
    <xf numFmtId="164" fontId="7" fillId="3" borderId="34" xfId="1" applyNumberFormat="1" applyFont="1" applyFill="1" applyBorder="1" applyAlignment="1" applyProtection="1">
      <alignment horizontal="center" vertical="center"/>
      <protection locked="0"/>
    </xf>
    <xf numFmtId="164" fontId="7" fillId="3" borderId="16" xfId="1" applyNumberFormat="1" applyFont="1" applyFill="1" applyBorder="1" applyAlignment="1" applyProtection="1">
      <alignment horizontal="left" vertical="center"/>
      <protection locked="0"/>
    </xf>
    <xf numFmtId="164" fontId="7" fillId="3" borderId="74" xfId="1" applyNumberFormat="1" applyFont="1" applyFill="1" applyBorder="1" applyAlignment="1" applyProtection="1">
      <alignment horizontal="left" vertical="center"/>
      <protection locked="0"/>
    </xf>
    <xf numFmtId="164" fontId="7" fillId="3" borderId="34" xfId="1" applyNumberFormat="1" applyFont="1" applyFill="1" applyBorder="1" applyAlignment="1" applyProtection="1">
      <alignment horizontal="left" vertical="center"/>
      <protection locked="0"/>
    </xf>
    <xf numFmtId="164" fontId="7" fillId="2" borderId="52" xfId="1" applyNumberFormat="1" applyFont="1" applyFill="1" applyBorder="1" applyAlignment="1" applyProtection="1">
      <alignment horizontal="left" vertical="center"/>
      <protection locked="0"/>
    </xf>
    <xf numFmtId="164" fontId="7" fillId="0" borderId="59" xfId="1" applyNumberFormat="1" applyFont="1" applyBorder="1" applyAlignment="1" applyProtection="1">
      <alignment horizontal="left" vertical="center"/>
      <protection locked="0"/>
    </xf>
    <xf numFmtId="164" fontId="7" fillId="3" borderId="43" xfId="1" applyNumberFormat="1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6" fontId="8" fillId="0" borderId="87" xfId="0" applyNumberFormat="1" applyFont="1" applyBorder="1" applyAlignment="1" applyProtection="1">
      <alignment vertical="center"/>
      <protection locked="0"/>
    </xf>
    <xf numFmtId="6" fontId="8" fillId="0" borderId="86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6" fontId="7" fillId="0" borderId="24" xfId="0" applyNumberFormat="1" applyFont="1" applyBorder="1" applyAlignment="1" applyProtection="1">
      <alignment vertical="center"/>
      <protection locked="0"/>
    </xf>
    <xf numFmtId="5" fontId="7" fillId="0" borderId="25" xfId="0" applyNumberFormat="1" applyFont="1" applyBorder="1" applyAlignment="1" applyProtection="1">
      <alignment vertical="center"/>
      <protection locked="0"/>
    </xf>
    <xf numFmtId="5" fontId="7" fillId="0" borderId="24" xfId="0" applyNumberFormat="1" applyFont="1" applyBorder="1" applyAlignment="1" applyProtection="1">
      <alignment vertical="center"/>
      <protection locked="0"/>
    </xf>
    <xf numFmtId="6" fontId="7" fillId="0" borderId="35" xfId="0" applyNumberFormat="1" applyFont="1" applyBorder="1" applyAlignment="1" applyProtection="1">
      <alignment vertical="center"/>
      <protection locked="0"/>
    </xf>
    <xf numFmtId="5" fontId="7" fillId="0" borderId="27" xfId="0" applyNumberFormat="1" applyFont="1" applyBorder="1" applyAlignment="1" applyProtection="1">
      <alignment vertical="center"/>
      <protection locked="0"/>
    </xf>
    <xf numFmtId="5" fontId="7" fillId="0" borderId="35" xfId="0" applyNumberFormat="1" applyFont="1" applyBorder="1" applyAlignment="1" applyProtection="1">
      <alignment vertical="center"/>
      <protection locked="0"/>
    </xf>
    <xf numFmtId="5" fontId="7" fillId="0" borderId="26" xfId="0" applyNumberFormat="1" applyFont="1" applyBorder="1" applyAlignment="1" applyProtection="1">
      <alignment vertical="center"/>
      <protection locked="0"/>
    </xf>
    <xf numFmtId="6" fontId="7" fillId="0" borderId="21" xfId="0" applyNumberFormat="1" applyFont="1" applyBorder="1" applyAlignment="1" applyProtection="1">
      <alignment vertical="center"/>
      <protection locked="0"/>
    </xf>
    <xf numFmtId="6" fontId="7" fillId="0" borderId="20" xfId="0" applyNumberFormat="1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6" fontId="10" fillId="0" borderId="21" xfId="0" applyNumberFormat="1" applyFont="1" applyBorder="1" applyAlignment="1" applyProtection="1">
      <alignment vertical="center"/>
      <protection locked="0"/>
    </xf>
    <xf numFmtId="6" fontId="10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6" fontId="7" fillId="0" borderId="39" xfId="0" applyNumberFormat="1" applyFont="1" applyBorder="1" applyAlignment="1" applyProtection="1">
      <alignment vertical="center"/>
      <protection locked="0"/>
    </xf>
    <xf numFmtId="6" fontId="7" fillId="0" borderId="40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6" fontId="7" fillId="0" borderId="31" xfId="0" applyNumberFormat="1" applyFont="1" applyBorder="1" applyAlignment="1" applyProtection="1">
      <alignment vertical="center"/>
      <protection locked="0"/>
    </xf>
    <xf numFmtId="6" fontId="7" fillId="0" borderId="68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6" fontId="10" fillId="0" borderId="68" xfId="0" applyNumberFormat="1" applyFont="1" applyBorder="1" applyAlignment="1" applyProtection="1">
      <alignment vertical="center"/>
      <protection locked="0"/>
    </xf>
    <xf numFmtId="6" fontId="7" fillId="0" borderId="116" xfId="0" applyNumberFormat="1" applyFont="1" applyBorder="1" applyAlignment="1" applyProtection="1">
      <alignment vertical="center"/>
      <protection locked="0"/>
    </xf>
    <xf numFmtId="6" fontId="7" fillId="0" borderId="115" xfId="0" applyNumberFormat="1" applyFont="1" applyBorder="1" applyAlignment="1" applyProtection="1">
      <alignment vertical="center"/>
      <protection locked="0"/>
    </xf>
    <xf numFmtId="6" fontId="7" fillId="0" borderId="63" xfId="0" applyNumberFormat="1" applyFont="1" applyBorder="1" applyAlignment="1" applyProtection="1">
      <alignment vertical="center"/>
      <protection locked="0"/>
    </xf>
    <xf numFmtId="6" fontId="7" fillId="0" borderId="111" xfId="0" applyNumberFormat="1" applyFont="1" applyBorder="1" applyAlignment="1" applyProtection="1">
      <alignment vertical="center"/>
      <protection locked="0"/>
    </xf>
    <xf numFmtId="6" fontId="7" fillId="0" borderId="32" xfId="0" applyNumberFormat="1" applyFont="1" applyBorder="1" applyAlignment="1" applyProtection="1">
      <alignment vertical="center"/>
      <protection locked="0"/>
    </xf>
    <xf numFmtId="6" fontId="7" fillId="0" borderId="67" xfId="0" applyNumberFormat="1" applyFont="1" applyBorder="1" applyAlignment="1" applyProtection="1">
      <alignment vertical="center"/>
      <protection locked="0"/>
    </xf>
    <xf numFmtId="0" fontId="5" fillId="11" borderId="103" xfId="0" applyFont="1" applyFill="1" applyBorder="1" applyAlignment="1">
      <alignment horizontal="center" vertical="center"/>
    </xf>
    <xf numFmtId="0" fontId="4" fillId="0" borderId="100" xfId="0" applyFont="1" applyBorder="1" applyAlignment="1" applyProtection="1">
      <alignment horizontal="center" vertical="center"/>
      <protection locked="0"/>
    </xf>
    <xf numFmtId="0" fontId="5" fillId="11" borderId="3" xfId="0" applyFont="1" applyFill="1" applyBorder="1" applyAlignment="1">
      <alignment horizontal="center" vertical="center"/>
    </xf>
    <xf numFmtId="0" fontId="5" fillId="9" borderId="120" xfId="0" quotePrefix="1" applyFont="1" applyFill="1" applyBorder="1" applyAlignment="1">
      <alignment horizontal="center" vertical="center" wrapText="1"/>
    </xf>
    <xf numFmtId="37" fontId="7" fillId="0" borderId="0" xfId="0" applyNumberFormat="1" applyFont="1" applyBorder="1" applyAlignment="1">
      <alignment vertical="center"/>
    </xf>
    <xf numFmtId="8" fontId="7" fillId="3" borderId="42" xfId="0" applyNumberFormat="1" applyFont="1" applyFill="1" applyBorder="1" applyAlignment="1">
      <alignment vertical="center"/>
    </xf>
    <xf numFmtId="6" fontId="7" fillId="0" borderId="29" xfId="0" applyNumberFormat="1" applyFont="1" applyBorder="1" applyAlignment="1" applyProtection="1">
      <alignment vertical="center"/>
      <protection locked="0"/>
    </xf>
    <xf numFmtId="6" fontId="7" fillId="3" borderId="6" xfId="0" applyNumberFormat="1" applyFont="1" applyFill="1" applyBorder="1" applyAlignment="1">
      <alignment vertical="center"/>
    </xf>
    <xf numFmtId="6" fontId="7" fillId="0" borderId="6" xfId="0" applyNumberFormat="1" applyFont="1" applyBorder="1" applyAlignment="1" applyProtection="1">
      <alignment vertical="center"/>
      <protection locked="0"/>
    </xf>
    <xf numFmtId="6" fontId="10" fillId="0" borderId="6" xfId="0" applyNumberFormat="1" applyFont="1" applyBorder="1" applyAlignment="1" applyProtection="1">
      <alignment vertical="center"/>
      <protection locked="0"/>
    </xf>
    <xf numFmtId="6" fontId="7" fillId="2" borderId="6" xfId="0" applyNumberFormat="1" applyFont="1" applyFill="1" applyBorder="1" applyAlignment="1">
      <alignment vertical="center"/>
    </xf>
    <xf numFmtId="6" fontId="7" fillId="0" borderId="37" xfId="0" applyNumberFormat="1" applyFont="1" applyBorder="1" applyAlignment="1">
      <alignment vertical="center"/>
    </xf>
    <xf numFmtId="6" fontId="7" fillId="3" borderId="42" xfId="0" applyNumberFormat="1" applyFont="1" applyFill="1" applyBorder="1" applyAlignment="1">
      <alignment vertical="center"/>
    </xf>
    <xf numFmtId="6" fontId="7" fillId="3" borderId="0" xfId="0" applyNumberFormat="1" applyFont="1" applyFill="1" applyBorder="1" applyAlignment="1">
      <alignment vertical="center"/>
    </xf>
    <xf numFmtId="6" fontId="7" fillId="0" borderId="0" xfId="0" applyNumberFormat="1" applyFont="1" applyBorder="1" applyAlignment="1" applyProtection="1">
      <alignment vertical="center"/>
      <protection locked="0"/>
    </xf>
    <xf numFmtId="6" fontId="7" fillId="3" borderId="37" xfId="0" applyNumberFormat="1" applyFont="1" applyFill="1" applyBorder="1" applyAlignment="1">
      <alignment vertical="center"/>
    </xf>
    <xf numFmtId="6" fontId="7" fillId="0" borderId="48" xfId="0" applyNumberFormat="1" applyFont="1" applyBorder="1" applyAlignment="1">
      <alignment vertical="center"/>
    </xf>
    <xf numFmtId="8" fontId="7" fillId="3" borderId="29" xfId="0" applyNumberFormat="1" applyFont="1" applyFill="1" applyBorder="1" applyAlignment="1">
      <alignment vertical="center"/>
    </xf>
    <xf numFmtId="6" fontId="7" fillId="0" borderId="37" xfId="0" applyNumberFormat="1" applyFont="1" applyBorder="1" applyAlignment="1" applyProtection="1">
      <alignment vertical="center"/>
      <protection locked="0"/>
    </xf>
    <xf numFmtId="6" fontId="7" fillId="3" borderId="29" xfId="0" applyNumberFormat="1" applyFont="1" applyFill="1" applyBorder="1" applyAlignment="1">
      <alignment vertical="center"/>
    </xf>
    <xf numFmtId="6" fontId="7" fillId="6" borderId="0" xfId="0" applyNumberFormat="1" applyFont="1" applyFill="1" applyBorder="1" applyAlignment="1">
      <alignment vertical="center"/>
    </xf>
    <xf numFmtId="6" fontId="7" fillId="3" borderId="122" xfId="0" applyNumberFormat="1" applyFont="1" applyFill="1" applyBorder="1" applyAlignment="1">
      <alignment vertical="center"/>
    </xf>
    <xf numFmtId="5" fontId="7" fillId="0" borderId="0" xfId="0" applyNumberFormat="1" applyFont="1" applyBorder="1" applyAlignment="1">
      <alignment vertical="center"/>
    </xf>
    <xf numFmtId="37" fontId="7" fillId="3" borderId="42" xfId="0" applyNumberFormat="1" applyFont="1" applyFill="1" applyBorder="1" applyAlignment="1">
      <alignment vertical="center"/>
    </xf>
    <xf numFmtId="37" fontId="7" fillId="3" borderId="29" xfId="0" applyNumberFormat="1" applyFont="1" applyFill="1" applyBorder="1" applyAlignment="1">
      <alignment vertical="center"/>
    </xf>
    <xf numFmtId="5" fontId="7" fillId="0" borderId="6" xfId="0" applyNumberFormat="1" applyFont="1" applyBorder="1" applyAlignment="1" applyProtection="1">
      <alignment vertical="center"/>
      <protection locked="0"/>
    </xf>
    <xf numFmtId="6" fontId="7" fillId="4" borderId="6" xfId="0" applyNumberFormat="1" applyFont="1" applyFill="1" applyBorder="1" applyAlignment="1">
      <alignment vertical="center"/>
    </xf>
    <xf numFmtId="5" fontId="7" fillId="3" borderId="6" xfId="0" applyNumberFormat="1" applyFont="1" applyFill="1" applyBorder="1" applyAlignment="1">
      <alignment vertical="center"/>
    </xf>
    <xf numFmtId="5" fontId="7" fillId="0" borderId="29" xfId="0" applyNumberFormat="1" applyFont="1" applyBorder="1" applyAlignment="1" applyProtection="1">
      <alignment vertical="center"/>
      <protection locked="0"/>
    </xf>
    <xf numFmtId="6" fontId="7" fillId="4" borderId="48" xfId="0" applyNumberFormat="1" applyFont="1" applyFill="1" applyBorder="1" applyAlignment="1">
      <alignment vertical="center"/>
    </xf>
    <xf numFmtId="5" fontId="7" fillId="3" borderId="2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103" xfId="0" applyFont="1" applyFill="1" applyBorder="1" applyAlignment="1">
      <alignment horizontal="center" vertical="center"/>
    </xf>
    <xf numFmtId="6" fontId="7" fillId="6" borderId="63" xfId="0" applyNumberFormat="1" applyFont="1" applyFill="1" applyBorder="1" applyAlignment="1">
      <alignment vertical="center"/>
    </xf>
    <xf numFmtId="6" fontId="10" fillId="0" borderId="63" xfId="0" applyNumberFormat="1" applyFont="1" applyBorder="1" applyAlignment="1" applyProtection="1">
      <alignment vertical="center"/>
      <protection locked="0"/>
    </xf>
    <xf numFmtId="8" fontId="7" fillId="3" borderId="63" xfId="0" applyNumberFormat="1" applyFont="1" applyFill="1" applyBorder="1" applyAlignment="1">
      <alignment vertical="center"/>
    </xf>
    <xf numFmtId="37" fontId="7" fillId="3" borderId="63" xfId="0" applyNumberFormat="1" applyFont="1" applyFill="1" applyBorder="1" applyAlignment="1">
      <alignment vertical="center"/>
    </xf>
    <xf numFmtId="5" fontId="7" fillId="0" borderId="63" xfId="0" applyNumberFormat="1" applyFont="1" applyBorder="1" applyAlignment="1" applyProtection="1">
      <alignment vertical="center"/>
      <protection locked="0"/>
    </xf>
    <xf numFmtId="5" fontId="7" fillId="0" borderId="32" xfId="0" applyNumberFormat="1" applyFont="1" applyBorder="1" applyAlignment="1" applyProtection="1">
      <alignment vertical="center"/>
      <protection locked="0"/>
    </xf>
    <xf numFmtId="6" fontId="7" fillId="4" borderId="20" xfId="0" applyNumberFormat="1" applyFont="1" applyFill="1" applyBorder="1" applyAlignment="1">
      <alignment vertical="center"/>
    </xf>
    <xf numFmtId="6" fontId="8" fillId="5" borderId="120" xfId="0" applyNumberFormat="1" applyFont="1" applyFill="1" applyBorder="1" applyAlignment="1">
      <alignment vertical="center"/>
    </xf>
    <xf numFmtId="6" fontId="8" fillId="6" borderId="0" xfId="0" applyNumberFormat="1" applyFont="1" applyFill="1" applyBorder="1" applyAlignment="1">
      <alignment vertical="center"/>
    </xf>
    <xf numFmtId="6" fontId="8" fillId="5" borderId="103" xfId="0" applyNumberFormat="1" applyFont="1" applyFill="1" applyBorder="1" applyAlignment="1">
      <alignment vertical="center"/>
    </xf>
    <xf numFmtId="6" fontId="7" fillId="6" borderId="6" xfId="0" applyNumberFormat="1" applyFont="1" applyFill="1" applyBorder="1" applyAlignment="1">
      <alignment vertical="center"/>
    </xf>
    <xf numFmtId="6" fontId="7" fillId="2" borderId="32" xfId="0" applyNumberFormat="1" applyFont="1" applyFill="1" applyBorder="1" applyAlignment="1">
      <alignment vertical="center"/>
    </xf>
    <xf numFmtId="165" fontId="7" fillId="0" borderId="123" xfId="0" applyNumberFormat="1" applyFont="1" applyBorder="1" applyAlignment="1" applyProtection="1">
      <alignment vertical="center"/>
      <protection locked="0"/>
    </xf>
    <xf numFmtId="165" fontId="7" fillId="6" borderId="123" xfId="0" applyNumberFormat="1" applyFont="1" applyFill="1" applyBorder="1" applyAlignment="1">
      <alignment vertical="center"/>
    </xf>
    <xf numFmtId="165" fontId="10" fillId="0" borderId="123" xfId="0" applyNumberFormat="1" applyFont="1" applyBorder="1" applyAlignment="1" applyProtection="1">
      <alignment vertical="center"/>
      <protection locked="0"/>
    </xf>
    <xf numFmtId="6" fontId="7" fillId="0" borderId="124" xfId="0" applyNumberFormat="1" applyFont="1" applyBorder="1" applyAlignment="1" applyProtection="1">
      <alignment vertical="center"/>
      <protection locked="0"/>
    </xf>
    <xf numFmtId="6" fontId="7" fillId="0" borderId="125" xfId="0" applyNumberFormat="1" applyFont="1" applyBorder="1" applyAlignment="1" applyProtection="1">
      <alignment vertical="center"/>
      <protection locked="0"/>
    </xf>
    <xf numFmtId="6" fontId="7" fillId="0" borderId="121" xfId="0" applyNumberFormat="1" applyFont="1" applyBorder="1" applyAlignment="1" applyProtection="1">
      <alignment vertical="center"/>
      <protection locked="0"/>
    </xf>
    <xf numFmtId="6" fontId="7" fillId="0" borderId="126" xfId="0" applyNumberFormat="1" applyFont="1" applyBorder="1" applyAlignment="1" applyProtection="1">
      <alignment vertical="center"/>
      <protection locked="0"/>
    </xf>
    <xf numFmtId="6" fontId="7" fillId="0" borderId="123" xfId="0" applyNumberFormat="1" applyFont="1" applyBorder="1" applyAlignment="1" applyProtection="1">
      <alignment vertical="center"/>
      <protection locked="0"/>
    </xf>
    <xf numFmtId="5" fontId="7" fillId="0" borderId="127" xfId="0" applyNumberFormat="1" applyFont="1" applyBorder="1" applyAlignment="1" applyProtection="1">
      <alignment vertical="center"/>
      <protection locked="0"/>
    </xf>
    <xf numFmtId="6" fontId="7" fillId="4" borderId="32" xfId="0" applyNumberFormat="1" applyFont="1" applyFill="1" applyBorder="1" applyAlignment="1">
      <alignment vertical="center"/>
    </xf>
    <xf numFmtId="5" fontId="7" fillId="0" borderId="123" xfId="0" applyNumberFormat="1" applyFont="1" applyBorder="1" applyAlignment="1" applyProtection="1">
      <alignment vertical="center"/>
      <protection locked="0"/>
    </xf>
    <xf numFmtId="5" fontId="7" fillId="0" borderId="128" xfId="0" applyNumberFormat="1" applyFont="1" applyBorder="1" applyAlignment="1" applyProtection="1">
      <alignment vertical="center"/>
      <protection locked="0"/>
    </xf>
    <xf numFmtId="5" fontId="7" fillId="3" borderId="40" xfId="0" applyNumberFormat="1" applyFont="1" applyFill="1" applyBorder="1" applyAlignment="1">
      <alignment vertical="center"/>
    </xf>
    <xf numFmtId="6" fontId="7" fillId="4" borderId="129" xfId="0" applyNumberFormat="1" applyFont="1" applyFill="1" applyBorder="1" applyAlignment="1">
      <alignment vertical="center"/>
    </xf>
    <xf numFmtId="6" fontId="7" fillId="4" borderId="127" xfId="0" applyNumberFormat="1" applyFont="1" applyFill="1" applyBorder="1" applyAlignment="1">
      <alignment vertical="center"/>
    </xf>
    <xf numFmtId="6" fontId="7" fillId="4" borderId="123" xfId="0" applyNumberFormat="1" applyFont="1" applyFill="1" applyBorder="1" applyAlignment="1">
      <alignment vertical="center"/>
    </xf>
    <xf numFmtId="5" fontId="13" fillId="0" borderId="6" xfId="0" applyNumberFormat="1" applyFont="1" applyBorder="1" applyAlignment="1" applyProtection="1">
      <alignment vertical="center"/>
      <protection locked="0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59" xfId="0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94" xfId="0" applyFont="1" applyFill="1" applyBorder="1" applyAlignment="1">
      <alignment horizontal="center" vertical="center"/>
    </xf>
    <xf numFmtId="0" fontId="5" fillId="12" borderId="106" xfId="0" applyFont="1" applyFill="1" applyBorder="1" applyAlignment="1">
      <alignment horizontal="center" vertical="center"/>
    </xf>
    <xf numFmtId="0" fontId="5" fillId="12" borderId="104" xfId="0" applyFont="1" applyFill="1" applyBorder="1" applyAlignment="1">
      <alignment horizontal="center" vertical="center"/>
    </xf>
    <xf numFmtId="0" fontId="2" fillId="0" borderId="100" xfId="0" quotePrefix="1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94" xfId="0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center"/>
    </xf>
    <xf numFmtId="0" fontId="5" fillId="10" borderId="104" xfId="0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9" borderId="90" xfId="0" quotePrefix="1" applyFont="1" applyFill="1" applyBorder="1" applyAlignment="1">
      <alignment horizontal="center" vertical="center" wrapText="1"/>
    </xf>
    <xf numFmtId="0" fontId="5" fillId="9" borderId="59" xfId="0" applyFont="1" applyFill="1" applyBorder="1" applyAlignment="1">
      <alignment horizontal="center" vertical="center" wrapText="1"/>
    </xf>
    <xf numFmtId="0" fontId="5" fillId="9" borderId="91" xfId="0" applyFont="1" applyFill="1" applyBorder="1" applyAlignment="1">
      <alignment horizontal="center" vertical="center" wrapText="1"/>
    </xf>
    <xf numFmtId="14" fontId="5" fillId="9" borderId="102" xfId="0" applyNumberFormat="1" applyFont="1" applyFill="1" applyBorder="1" applyAlignment="1">
      <alignment horizontal="center" vertical="center" wrapText="1"/>
    </xf>
    <xf numFmtId="14" fontId="5" fillId="9" borderId="101" xfId="0" applyNumberFormat="1" applyFont="1" applyFill="1" applyBorder="1" applyAlignment="1">
      <alignment horizontal="center" vertical="center" wrapText="1"/>
    </xf>
    <xf numFmtId="0" fontId="8" fillId="0" borderId="29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4" fillId="0" borderId="92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94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59" xfId="0" quotePrefix="1" applyFont="1" applyBorder="1" applyAlignment="1">
      <alignment horizontal="center" vertical="center"/>
    </xf>
    <xf numFmtId="0" fontId="3" fillId="0" borderId="95" xfId="0" quotePrefix="1" applyFont="1" applyBorder="1" applyAlignment="1">
      <alignment horizontal="center" vertical="center"/>
    </xf>
    <xf numFmtId="0" fontId="3" fillId="0" borderId="91" xfId="0" quotePrefix="1" applyFont="1" applyBorder="1" applyAlignment="1">
      <alignment horizontal="center" vertical="center"/>
    </xf>
    <xf numFmtId="0" fontId="8" fillId="0" borderId="9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11" borderId="3" xfId="0" quotePrefix="1" applyFont="1" applyFill="1" applyBorder="1" applyAlignment="1">
      <alignment horizontal="center" vertical="center"/>
    </xf>
    <xf numFmtId="0" fontId="5" fillId="11" borderId="94" xfId="0" applyFont="1" applyFill="1" applyBorder="1" applyAlignment="1">
      <alignment horizontal="center" vertical="center"/>
    </xf>
    <xf numFmtId="0" fontId="5" fillId="11" borderId="103" xfId="0" applyFont="1" applyFill="1" applyBorder="1" applyAlignment="1">
      <alignment horizontal="center" vertical="center"/>
    </xf>
    <xf numFmtId="0" fontId="5" fillId="11" borderId="104" xfId="0" applyFont="1" applyFill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89"/>
  <sheetViews>
    <sheetView showGridLines="0" tabSelected="1" defaultGridColor="0" colorId="22" zoomScale="90" zoomScaleNormal="90" zoomScaleSheetLayoutView="90" workbookViewId="0">
      <pane xSplit="4" ySplit="10" topLeftCell="F104" activePane="bottomRight" state="frozen"/>
      <selection sqref="A1:XFD1048576"/>
      <selection pane="topRight" sqref="A1:XFD1048576"/>
      <selection pane="bottomLeft" sqref="A1:XFD1048576"/>
      <selection pane="bottomRight" activeCell="H107" sqref="H107"/>
    </sheetView>
  </sheetViews>
  <sheetFormatPr defaultColWidth="11.453125" defaultRowHeight="15"/>
  <cols>
    <col min="1" max="1" width="3.1796875" customWidth="1"/>
    <col min="2" max="2" width="2" customWidth="1"/>
    <col min="3" max="3" width="2.54296875" customWidth="1"/>
    <col min="4" max="4" width="45.1796875" customWidth="1"/>
    <col min="5" max="5" width="13" bestFit="1" customWidth="1"/>
    <col min="6" max="6" width="12.54296875" customWidth="1"/>
    <col min="7" max="8" width="12.81640625" customWidth="1"/>
    <col min="9" max="11" width="15" customWidth="1"/>
    <col min="12" max="13" width="12.1796875" customWidth="1"/>
    <col min="14" max="14" width="8.81640625" customWidth="1"/>
    <col min="15" max="15" width="9.453125" customWidth="1"/>
    <col min="16" max="16" width="54.81640625" customWidth="1"/>
  </cols>
  <sheetData>
    <row r="1" spans="1:16" ht="39" customHeight="1">
      <c r="A1" s="319" t="s">
        <v>181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6" ht="29.25" customHeight="1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7" t="s">
        <v>128</v>
      </c>
    </row>
    <row r="3" spans="1:16" ht="19.95" customHeight="1" thickTop="1" thickBot="1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1"/>
      <c r="M3" s="81"/>
      <c r="N3" s="81"/>
      <c r="O3" s="84" t="s">
        <v>179</v>
      </c>
      <c r="P3" s="199">
        <v>59</v>
      </c>
    </row>
    <row r="4" spans="1:16" ht="19.95" customHeight="1" thickTop="1" thickBo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1"/>
      <c r="M4" s="81"/>
      <c r="N4" s="81"/>
      <c r="O4" s="85" t="s">
        <v>177</v>
      </c>
      <c r="P4" s="199">
        <v>54</v>
      </c>
    </row>
    <row r="5" spans="1:16" ht="30" customHeight="1" thickTop="1" thickBot="1">
      <c r="A5" s="323" t="s">
        <v>0</v>
      </c>
      <c r="B5" s="324"/>
      <c r="C5" s="325"/>
      <c r="D5" s="257" t="s">
        <v>182</v>
      </c>
      <c r="E5" s="81"/>
      <c r="F5" s="81"/>
      <c r="G5" s="81"/>
      <c r="H5" s="81"/>
      <c r="I5" s="321" t="s">
        <v>173</v>
      </c>
      <c r="J5" s="322"/>
      <c r="K5" s="287"/>
      <c r="L5" s="81"/>
      <c r="M5" s="81"/>
      <c r="N5" s="81"/>
      <c r="O5" s="48"/>
      <c r="P5" s="112" t="s">
        <v>184</v>
      </c>
    </row>
    <row r="6" spans="1:16" ht="22.5" customHeight="1" thickTop="1">
      <c r="A6" s="86"/>
      <c r="B6" s="353" t="s">
        <v>1</v>
      </c>
      <c r="C6" s="353"/>
      <c r="D6" s="354"/>
      <c r="E6" s="365" t="s">
        <v>2</v>
      </c>
      <c r="F6" s="361" t="s">
        <v>26</v>
      </c>
      <c r="G6" s="362"/>
      <c r="H6" s="258"/>
      <c r="I6" s="333" t="s">
        <v>127</v>
      </c>
      <c r="J6" s="334"/>
      <c r="K6" s="288"/>
      <c r="L6" s="326" t="s">
        <v>133</v>
      </c>
      <c r="M6" s="327"/>
      <c r="N6" s="81"/>
      <c r="O6" s="46"/>
      <c r="P6" s="112"/>
    </row>
    <row r="7" spans="1:16" ht="9.9" customHeight="1" thickBot="1">
      <c r="A7" s="87"/>
      <c r="B7" s="355"/>
      <c r="C7" s="355"/>
      <c r="D7" s="356"/>
      <c r="E7" s="366"/>
      <c r="F7" s="363"/>
      <c r="G7" s="364"/>
      <c r="H7" s="256"/>
      <c r="I7" s="335"/>
      <c r="J7" s="336"/>
      <c r="K7" s="289"/>
      <c r="L7" s="328"/>
      <c r="M7" s="329"/>
      <c r="N7" s="81"/>
      <c r="O7" s="81"/>
      <c r="P7" s="81"/>
    </row>
    <row r="8" spans="1:16" ht="16.5" customHeight="1" thickTop="1">
      <c r="A8" s="87"/>
      <c r="B8" s="355"/>
      <c r="C8" s="355"/>
      <c r="D8" s="356"/>
      <c r="E8" s="350" t="s">
        <v>93</v>
      </c>
      <c r="F8" s="340" t="s">
        <v>180</v>
      </c>
      <c r="G8" s="343" t="s">
        <v>178</v>
      </c>
      <c r="H8" s="259"/>
      <c r="I8" s="340" t="s">
        <v>180</v>
      </c>
      <c r="J8" s="343" t="s">
        <v>178</v>
      </c>
      <c r="K8" s="259"/>
      <c r="L8" s="340" t="s">
        <v>180</v>
      </c>
      <c r="M8" s="343" t="s">
        <v>178</v>
      </c>
      <c r="N8" s="330" t="s">
        <v>70</v>
      </c>
      <c r="O8" s="337" t="s">
        <v>163</v>
      </c>
      <c r="P8" s="330" t="s">
        <v>103</v>
      </c>
    </row>
    <row r="9" spans="1:16" ht="15" customHeight="1">
      <c r="A9" s="87"/>
      <c r="B9" s="355"/>
      <c r="C9" s="355"/>
      <c r="D9" s="356"/>
      <c r="E9" s="351"/>
      <c r="F9" s="341"/>
      <c r="G9" s="344"/>
      <c r="H9" s="346" t="s">
        <v>183</v>
      </c>
      <c r="I9" s="341"/>
      <c r="J9" s="344"/>
      <c r="K9" s="346" t="s">
        <v>183</v>
      </c>
      <c r="L9" s="341"/>
      <c r="M9" s="344"/>
      <c r="N9" s="331"/>
      <c r="O9" s="338"/>
      <c r="P9" s="331"/>
    </row>
    <row r="10" spans="1:16" ht="25.5" customHeight="1" thickBot="1">
      <c r="A10" s="88"/>
      <c r="B10" s="357"/>
      <c r="C10" s="357"/>
      <c r="D10" s="358"/>
      <c r="E10" s="352"/>
      <c r="F10" s="342"/>
      <c r="G10" s="345"/>
      <c r="H10" s="347"/>
      <c r="I10" s="342"/>
      <c r="J10" s="345"/>
      <c r="K10" s="347"/>
      <c r="L10" s="342"/>
      <c r="M10" s="345"/>
      <c r="N10" s="332"/>
      <c r="O10" s="339"/>
      <c r="P10" s="332"/>
    </row>
    <row r="11" spans="1:16" ht="25.5" customHeight="1" thickTop="1">
      <c r="A11" s="176">
        <v>1</v>
      </c>
      <c r="B11" s="359" t="s">
        <v>91</v>
      </c>
      <c r="C11" s="360"/>
      <c r="D11" s="360"/>
      <c r="E11" s="116"/>
      <c r="F11" s="118"/>
      <c r="G11" s="117"/>
      <c r="H11" s="260"/>
      <c r="I11" s="158"/>
      <c r="J11" s="117"/>
      <c r="K11" s="117"/>
      <c r="L11" s="116"/>
      <c r="M11" s="116"/>
      <c r="N11" s="116"/>
      <c r="O11" s="116"/>
      <c r="P11" s="200"/>
    </row>
    <row r="12" spans="1:16" ht="18" customHeight="1">
      <c r="A12" s="177">
        <f>A11+1</f>
        <v>2</v>
      </c>
      <c r="B12" s="50" t="s">
        <v>41</v>
      </c>
      <c r="C12" s="50"/>
      <c r="D12" s="50"/>
      <c r="E12" s="89"/>
      <c r="F12" s="120"/>
      <c r="G12" s="119"/>
      <c r="H12" s="261"/>
      <c r="I12" s="141"/>
      <c r="J12" s="119"/>
      <c r="K12" s="119"/>
      <c r="L12" s="121"/>
      <c r="M12" s="121"/>
      <c r="N12" s="122"/>
      <c r="O12" s="122"/>
      <c r="P12" s="201"/>
    </row>
    <row r="13" spans="1:16">
      <c r="A13" s="178">
        <f>A12+1</f>
        <v>3</v>
      </c>
      <c r="B13" s="90"/>
      <c r="C13" s="53" t="s">
        <v>40</v>
      </c>
      <c r="D13" s="53"/>
      <c r="E13" s="15" t="s">
        <v>117</v>
      </c>
      <c r="F13" s="245">
        <v>0</v>
      </c>
      <c r="G13" s="254"/>
      <c r="H13" s="262"/>
      <c r="I13" s="255">
        <v>0</v>
      </c>
      <c r="J13" s="254"/>
      <c r="K13" s="252"/>
      <c r="L13" s="14">
        <f t="shared" ref="L13" si="0">I13+F13</f>
        <v>0</v>
      </c>
      <c r="M13" s="14">
        <f t="shared" ref="M13" si="1">J13+G13</f>
        <v>0</v>
      </c>
      <c r="N13" s="123">
        <f t="shared" ref="N13:N22" si="2">M13/$M$85</f>
        <v>0</v>
      </c>
      <c r="O13" s="123" t="str">
        <f>IFERROR(L13/M13,"")</f>
        <v/>
      </c>
      <c r="P13" s="202"/>
    </row>
    <row r="14" spans="1:16">
      <c r="A14" s="178">
        <f t="shared" ref="A14:A78" si="3">A13+1</f>
        <v>4</v>
      </c>
      <c r="B14" s="38"/>
      <c r="C14" s="39" t="s">
        <v>108</v>
      </c>
      <c r="D14" s="39"/>
      <c r="E14" s="2" t="s">
        <v>118</v>
      </c>
      <c r="F14" s="26"/>
      <c r="G14" s="138"/>
      <c r="H14" s="263"/>
      <c r="I14" s="246">
        <v>0</v>
      </c>
      <c r="J14" s="235"/>
      <c r="K14" s="252"/>
      <c r="L14" s="3">
        <f t="shared" ref="L14:L39" si="4">I14+F14</f>
        <v>0</v>
      </c>
      <c r="M14" s="3">
        <f t="shared" ref="M14:M39" si="5">J14+G14</f>
        <v>0</v>
      </c>
      <c r="N14" s="135">
        <f t="shared" si="2"/>
        <v>0</v>
      </c>
      <c r="O14" s="135" t="str">
        <f t="shared" ref="O14:O22" si="6">IFERROR(L14/M14,"")</f>
        <v/>
      </c>
      <c r="P14" s="203"/>
    </row>
    <row r="15" spans="1:16">
      <c r="A15" s="178">
        <f t="shared" si="3"/>
        <v>5</v>
      </c>
      <c r="B15" s="38"/>
      <c r="C15" s="39" t="s">
        <v>42</v>
      </c>
      <c r="D15" s="39"/>
      <c r="E15" s="2">
        <v>1920</v>
      </c>
      <c r="F15" s="234">
        <v>75</v>
      </c>
      <c r="G15" s="235"/>
      <c r="H15" s="264"/>
      <c r="I15" s="246">
        <v>0</v>
      </c>
      <c r="J15" s="235"/>
      <c r="K15" s="252"/>
      <c r="L15" s="3">
        <f t="shared" si="4"/>
        <v>75</v>
      </c>
      <c r="M15" s="3">
        <f t="shared" si="5"/>
        <v>0</v>
      </c>
      <c r="N15" s="135">
        <f t="shared" si="2"/>
        <v>0</v>
      </c>
      <c r="O15" s="135" t="str">
        <f t="shared" si="6"/>
        <v/>
      </c>
      <c r="P15" s="204"/>
    </row>
    <row r="16" spans="1:16">
      <c r="A16" s="178">
        <f t="shared" si="3"/>
        <v>6</v>
      </c>
      <c r="B16" s="38"/>
      <c r="C16" s="39" t="s">
        <v>109</v>
      </c>
      <c r="D16" s="39"/>
      <c r="E16" s="2">
        <v>1993</v>
      </c>
      <c r="F16" s="234">
        <v>0</v>
      </c>
      <c r="G16" s="235"/>
      <c r="H16" s="264"/>
      <c r="I16" s="246">
        <v>0</v>
      </c>
      <c r="J16" s="235"/>
      <c r="K16" s="252"/>
      <c r="L16" s="3">
        <f t="shared" si="4"/>
        <v>0</v>
      </c>
      <c r="M16" s="3">
        <f t="shared" si="5"/>
        <v>0</v>
      </c>
      <c r="N16" s="135">
        <f t="shared" si="2"/>
        <v>0</v>
      </c>
      <c r="O16" s="135" t="str">
        <f t="shared" si="6"/>
        <v/>
      </c>
      <c r="P16" s="205"/>
    </row>
    <row r="17" spans="1:16">
      <c r="A17" s="178">
        <f t="shared" si="3"/>
        <v>7</v>
      </c>
      <c r="B17" s="38"/>
      <c r="C17" s="39" t="s">
        <v>129</v>
      </c>
      <c r="D17" s="39"/>
      <c r="E17" s="2">
        <v>1994</v>
      </c>
      <c r="F17" s="234">
        <v>393692.63</v>
      </c>
      <c r="G17" s="235">
        <v>381051</v>
      </c>
      <c r="H17" s="264">
        <v>240744</v>
      </c>
      <c r="I17" s="124"/>
      <c r="J17" s="125"/>
      <c r="K17" s="290"/>
      <c r="L17" s="3">
        <f t="shared" si="4"/>
        <v>393692.63</v>
      </c>
      <c r="M17" s="3">
        <f t="shared" si="5"/>
        <v>381051</v>
      </c>
      <c r="N17" s="135">
        <f t="shared" si="2"/>
        <v>0.49787354136696993</v>
      </c>
      <c r="O17" s="135">
        <f t="shared" si="6"/>
        <v>1.0331756903931495</v>
      </c>
      <c r="P17" s="206"/>
    </row>
    <row r="18" spans="1:16">
      <c r="A18" s="178">
        <f t="shared" si="3"/>
        <v>8</v>
      </c>
      <c r="B18" s="38"/>
      <c r="C18" s="39" t="s">
        <v>172</v>
      </c>
      <c r="D18" s="39"/>
      <c r="E18" s="2" t="s">
        <v>102</v>
      </c>
      <c r="F18" s="234">
        <v>86345.38</v>
      </c>
      <c r="G18" s="235"/>
      <c r="H18" s="264"/>
      <c r="I18" s="246">
        <v>0</v>
      </c>
      <c r="J18" s="235"/>
      <c r="K18" s="252"/>
      <c r="L18" s="3">
        <f t="shared" si="4"/>
        <v>86345.38</v>
      </c>
      <c r="M18" s="3">
        <f t="shared" si="5"/>
        <v>0</v>
      </c>
      <c r="N18" s="135">
        <f t="shared" si="2"/>
        <v>0</v>
      </c>
      <c r="O18" s="135" t="str">
        <f t="shared" si="6"/>
        <v/>
      </c>
      <c r="P18" s="203"/>
    </row>
    <row r="19" spans="1:16">
      <c r="A19" s="178">
        <f t="shared" si="3"/>
        <v>9</v>
      </c>
      <c r="B19" s="244"/>
      <c r="C19" s="224" t="s">
        <v>159</v>
      </c>
      <c r="D19" s="224"/>
      <c r="E19" s="226"/>
      <c r="F19" s="234">
        <v>0</v>
      </c>
      <c r="G19" s="235"/>
      <c r="H19" s="264"/>
      <c r="I19" s="246">
        <v>0</v>
      </c>
      <c r="J19" s="235"/>
      <c r="K19" s="252"/>
      <c r="L19" s="3">
        <f t="shared" si="4"/>
        <v>0</v>
      </c>
      <c r="M19" s="3">
        <f t="shared" si="5"/>
        <v>0</v>
      </c>
      <c r="N19" s="135">
        <f t="shared" si="2"/>
        <v>0</v>
      </c>
      <c r="O19" s="135" t="str">
        <f t="shared" si="6"/>
        <v/>
      </c>
      <c r="P19" s="203"/>
    </row>
    <row r="20" spans="1:16">
      <c r="A20" s="178">
        <f t="shared" si="3"/>
        <v>10</v>
      </c>
      <c r="B20" s="247"/>
      <c r="C20" s="224" t="s">
        <v>159</v>
      </c>
      <c r="D20" s="237"/>
      <c r="E20" s="238"/>
      <c r="F20" s="239">
        <v>0</v>
      </c>
      <c r="G20" s="240"/>
      <c r="H20" s="265"/>
      <c r="I20" s="249">
        <v>0</v>
      </c>
      <c r="J20" s="240"/>
      <c r="K20" s="291"/>
      <c r="L20" s="3">
        <f t="shared" si="4"/>
        <v>0</v>
      </c>
      <c r="M20" s="3">
        <f t="shared" si="5"/>
        <v>0</v>
      </c>
      <c r="N20" s="135">
        <f t="shared" si="2"/>
        <v>0</v>
      </c>
      <c r="O20" s="135" t="str">
        <f t="shared" si="6"/>
        <v/>
      </c>
      <c r="P20" s="203"/>
    </row>
    <row r="21" spans="1:16">
      <c r="A21" s="178">
        <f t="shared" si="3"/>
        <v>11</v>
      </c>
      <c r="B21" s="244"/>
      <c r="C21" s="224" t="s">
        <v>159</v>
      </c>
      <c r="D21" s="224"/>
      <c r="E21" s="226"/>
      <c r="F21" s="234">
        <v>0</v>
      </c>
      <c r="G21" s="235"/>
      <c r="H21" s="264"/>
      <c r="I21" s="246">
        <v>0</v>
      </c>
      <c r="J21" s="235"/>
      <c r="K21" s="254"/>
      <c r="L21" s="4">
        <f t="shared" si="4"/>
        <v>0</v>
      </c>
      <c r="M21" s="4">
        <f t="shared" si="5"/>
        <v>0</v>
      </c>
      <c r="N21" s="139">
        <f t="shared" si="2"/>
        <v>0</v>
      </c>
      <c r="O21" s="139" t="str">
        <f t="shared" si="6"/>
        <v/>
      </c>
      <c r="P21" s="203"/>
    </row>
    <row r="22" spans="1:16" ht="18" customHeight="1">
      <c r="A22" s="179">
        <f t="shared" si="3"/>
        <v>12</v>
      </c>
      <c r="B22" s="91" t="s">
        <v>43</v>
      </c>
      <c r="C22" s="56"/>
      <c r="D22" s="56"/>
      <c r="E22" s="43"/>
      <c r="F22" s="159">
        <f>SUM(F13:F21)</f>
        <v>480113.01</v>
      </c>
      <c r="G22" s="126">
        <f>SUM(G13:G21)</f>
        <v>381051</v>
      </c>
      <c r="H22" s="266">
        <f>SUM(H17:H21)</f>
        <v>240744</v>
      </c>
      <c r="I22" s="160">
        <f>SUM(I13:I21)</f>
        <v>0</v>
      </c>
      <c r="J22" s="126">
        <f>SUM(J13:J21)</f>
        <v>0</v>
      </c>
      <c r="K22" s="126"/>
      <c r="L22" s="6">
        <f t="shared" si="4"/>
        <v>480113.01</v>
      </c>
      <c r="M22" s="6">
        <f t="shared" si="5"/>
        <v>381051</v>
      </c>
      <c r="N22" s="113">
        <f t="shared" si="2"/>
        <v>0.49787354136696993</v>
      </c>
      <c r="O22" s="113">
        <f t="shared" si="6"/>
        <v>1.2599704763929238</v>
      </c>
      <c r="P22" s="207"/>
    </row>
    <row r="23" spans="1:16">
      <c r="A23" s="178">
        <f t="shared" si="3"/>
        <v>13</v>
      </c>
      <c r="B23" s="92"/>
      <c r="C23" s="93"/>
      <c r="D23" s="93"/>
      <c r="E23" s="94"/>
      <c r="F23" s="128"/>
      <c r="G23" s="127"/>
      <c r="H23" s="267"/>
      <c r="I23" s="161"/>
      <c r="J23" s="127"/>
      <c r="K23" s="127"/>
      <c r="L23" s="129"/>
      <c r="M23" s="129"/>
      <c r="N23" s="129"/>
      <c r="O23" s="129"/>
      <c r="P23" s="208"/>
    </row>
    <row r="24" spans="1:16" ht="18" customHeight="1">
      <c r="A24" s="177">
        <f t="shared" si="3"/>
        <v>14</v>
      </c>
      <c r="B24" s="50" t="s">
        <v>44</v>
      </c>
      <c r="C24" s="50"/>
      <c r="D24" s="50"/>
      <c r="E24" s="40"/>
      <c r="F24" s="131"/>
      <c r="G24" s="130"/>
      <c r="H24" s="268"/>
      <c r="I24" s="131"/>
      <c r="J24" s="130"/>
      <c r="K24" s="130"/>
      <c r="L24" s="3"/>
      <c r="M24" s="3"/>
      <c r="N24" s="3"/>
      <c r="O24" s="3"/>
      <c r="P24" s="209"/>
    </row>
    <row r="25" spans="1:16">
      <c r="A25" s="178">
        <f t="shared" si="3"/>
        <v>15</v>
      </c>
      <c r="B25" s="95"/>
      <c r="C25" s="96" t="s">
        <v>45</v>
      </c>
      <c r="D25" s="96"/>
      <c r="E25" s="41"/>
      <c r="F25" s="28"/>
      <c r="G25" s="132"/>
      <c r="H25" s="269"/>
      <c r="I25" s="162"/>
      <c r="J25" s="133"/>
      <c r="K25" s="133"/>
      <c r="L25" s="134"/>
      <c r="M25" s="14"/>
      <c r="N25" s="14"/>
      <c r="O25" s="14"/>
      <c r="P25" s="210"/>
    </row>
    <row r="26" spans="1:16">
      <c r="A26" s="178">
        <f t="shared" si="3"/>
        <v>16</v>
      </c>
      <c r="B26" s="38"/>
      <c r="C26" s="39"/>
      <c r="D26" s="97" t="s">
        <v>46</v>
      </c>
      <c r="E26" s="2">
        <v>3110</v>
      </c>
      <c r="F26" s="234">
        <v>313911.84000000003</v>
      </c>
      <c r="G26" s="235">
        <v>300288</v>
      </c>
      <c r="H26" s="270">
        <v>174836</v>
      </c>
      <c r="I26" s="163"/>
      <c r="J26" s="164"/>
      <c r="K26" s="290"/>
      <c r="L26" s="130">
        <f t="shared" si="4"/>
        <v>313911.84000000003</v>
      </c>
      <c r="M26" s="3">
        <f t="shared" si="5"/>
        <v>300288</v>
      </c>
      <c r="N26" s="135">
        <f>M26/$M$85</f>
        <v>0.39235023655627371</v>
      </c>
      <c r="O26" s="135">
        <f t="shared" ref="O26:O27" si="7">IFERROR(L26/M26,"")</f>
        <v>1.0453692455242967</v>
      </c>
      <c r="P26" s="203"/>
    </row>
    <row r="27" spans="1:16">
      <c r="A27" s="178">
        <f t="shared" si="3"/>
        <v>17</v>
      </c>
      <c r="B27" s="38"/>
      <c r="C27" s="39"/>
      <c r="D27" s="39" t="s">
        <v>47</v>
      </c>
      <c r="E27" s="2">
        <v>3190</v>
      </c>
      <c r="F27" s="234">
        <v>0</v>
      </c>
      <c r="G27" s="235"/>
      <c r="H27" s="264"/>
      <c r="I27" s="246">
        <v>0</v>
      </c>
      <c r="J27" s="235"/>
      <c r="K27" s="252"/>
      <c r="L27" s="3">
        <f t="shared" si="4"/>
        <v>0</v>
      </c>
      <c r="M27" s="3">
        <f t="shared" si="5"/>
        <v>0</v>
      </c>
      <c r="N27" s="135">
        <f>M27/$M$85</f>
        <v>0</v>
      </c>
      <c r="O27" s="135" t="str">
        <f t="shared" si="7"/>
        <v/>
      </c>
      <c r="P27" s="203"/>
    </row>
    <row r="28" spans="1:16">
      <c r="A28" s="178">
        <f t="shared" si="3"/>
        <v>18</v>
      </c>
      <c r="B28" s="98"/>
      <c r="C28" s="99" t="s">
        <v>48</v>
      </c>
      <c r="D28" s="99"/>
      <c r="E28" s="22"/>
      <c r="F28" s="137"/>
      <c r="G28" s="136"/>
      <c r="H28" s="271"/>
      <c r="I28" s="26"/>
      <c r="J28" s="138"/>
      <c r="K28" s="133"/>
      <c r="L28" s="3"/>
      <c r="M28" s="3"/>
      <c r="N28" s="135"/>
      <c r="O28" s="135"/>
      <c r="P28" s="211"/>
    </row>
    <row r="29" spans="1:16">
      <c r="A29" s="178">
        <f t="shared" si="3"/>
        <v>19</v>
      </c>
      <c r="B29" s="38"/>
      <c r="C29" s="39"/>
      <c r="D29" s="39" t="s">
        <v>49</v>
      </c>
      <c r="E29" s="100">
        <v>3220</v>
      </c>
      <c r="F29" s="250">
        <v>0</v>
      </c>
      <c r="G29" s="305"/>
      <c r="H29" s="309"/>
      <c r="I29" s="253">
        <v>0</v>
      </c>
      <c r="J29" s="235"/>
      <c r="K29" s="252"/>
      <c r="L29" s="3">
        <f t="shared" si="4"/>
        <v>0</v>
      </c>
      <c r="M29" s="3">
        <f t="shared" si="5"/>
        <v>0</v>
      </c>
      <c r="N29" s="135">
        <f t="shared" ref="N29:N39" si="8">M29/$M$85</f>
        <v>0</v>
      </c>
      <c r="O29" s="135" t="str">
        <f t="shared" ref="O29:O39" si="9">IFERROR(L29/M29,"")</f>
        <v/>
      </c>
      <c r="P29" s="203"/>
    </row>
    <row r="30" spans="1:16">
      <c r="A30" s="178">
        <f t="shared" si="3"/>
        <v>20</v>
      </c>
      <c r="B30" s="38"/>
      <c r="C30" s="39"/>
      <c r="D30" s="39" t="s">
        <v>50</v>
      </c>
      <c r="E30" s="100">
        <v>3230</v>
      </c>
      <c r="F30" s="251">
        <v>0</v>
      </c>
      <c r="G30" s="306"/>
      <c r="H30" s="309"/>
      <c r="I30" s="165"/>
      <c r="J30" s="125"/>
      <c r="K30" s="290"/>
      <c r="L30" s="3">
        <f t="shared" si="4"/>
        <v>0</v>
      </c>
      <c r="M30" s="3">
        <f t="shared" si="5"/>
        <v>0</v>
      </c>
      <c r="N30" s="135">
        <f t="shared" si="8"/>
        <v>0</v>
      </c>
      <c r="O30" s="135" t="str">
        <f t="shared" si="9"/>
        <v/>
      </c>
      <c r="P30" s="203"/>
    </row>
    <row r="31" spans="1:16">
      <c r="A31" s="178">
        <f t="shared" si="3"/>
        <v>21</v>
      </c>
      <c r="B31" s="38"/>
      <c r="C31" s="39"/>
      <c r="D31" s="39" t="s">
        <v>94</v>
      </c>
      <c r="E31" s="100">
        <v>3290</v>
      </c>
      <c r="F31" s="251">
        <v>24190</v>
      </c>
      <c r="G31" s="306"/>
      <c r="H31" s="309">
        <f>23242+1053</f>
        <v>24295</v>
      </c>
      <c r="I31" s="253">
        <v>0</v>
      </c>
      <c r="J31" s="235"/>
      <c r="K31" s="252"/>
      <c r="L31" s="3">
        <f t="shared" si="4"/>
        <v>24190</v>
      </c>
      <c r="M31" s="3">
        <f t="shared" si="5"/>
        <v>0</v>
      </c>
      <c r="N31" s="135">
        <f t="shared" si="8"/>
        <v>0</v>
      </c>
      <c r="O31" s="135" t="str">
        <f t="shared" si="9"/>
        <v/>
      </c>
      <c r="P31" s="203"/>
    </row>
    <row r="32" spans="1:16">
      <c r="A32" s="178">
        <f t="shared" si="3"/>
        <v>22</v>
      </c>
      <c r="B32" s="38"/>
      <c r="C32" s="39"/>
      <c r="D32" s="101" t="s">
        <v>158</v>
      </c>
      <c r="E32" s="100">
        <v>3240</v>
      </c>
      <c r="F32" s="251">
        <v>0</v>
      </c>
      <c r="G32" s="307"/>
      <c r="H32" s="309"/>
      <c r="I32" s="253">
        <v>0</v>
      </c>
      <c r="J32" s="235"/>
      <c r="K32" s="252"/>
      <c r="L32" s="3">
        <f t="shared" si="4"/>
        <v>0</v>
      </c>
      <c r="M32" s="3">
        <f t="shared" si="5"/>
        <v>0</v>
      </c>
      <c r="N32" s="135">
        <f t="shared" si="8"/>
        <v>0</v>
      </c>
      <c r="O32" s="135" t="str">
        <f t="shared" si="9"/>
        <v/>
      </c>
      <c r="P32" s="203"/>
    </row>
    <row r="33" spans="1:16">
      <c r="A33" s="178">
        <f t="shared" si="3"/>
        <v>23</v>
      </c>
      <c r="B33" s="38"/>
      <c r="C33" s="39"/>
      <c r="D33" s="39" t="s">
        <v>132</v>
      </c>
      <c r="E33" s="100">
        <v>3290</v>
      </c>
      <c r="F33" s="251">
        <v>0</v>
      </c>
      <c r="G33" s="307"/>
      <c r="H33" s="309"/>
      <c r="I33" s="253">
        <v>0</v>
      </c>
      <c r="J33" s="235"/>
      <c r="K33" s="252"/>
      <c r="L33" s="3">
        <f t="shared" si="4"/>
        <v>0</v>
      </c>
      <c r="M33" s="3">
        <f t="shared" si="5"/>
        <v>0</v>
      </c>
      <c r="N33" s="135">
        <f t="shared" si="8"/>
        <v>0</v>
      </c>
      <c r="O33" s="135" t="str">
        <f t="shared" si="9"/>
        <v/>
      </c>
      <c r="P33" s="203"/>
    </row>
    <row r="34" spans="1:16">
      <c r="A34" s="178">
        <f t="shared" si="3"/>
        <v>24</v>
      </c>
      <c r="B34" s="38"/>
      <c r="C34" s="39"/>
      <c r="D34" s="101" t="s">
        <v>136</v>
      </c>
      <c r="E34" s="100">
        <v>3290</v>
      </c>
      <c r="F34" s="251">
        <v>0</v>
      </c>
      <c r="G34" s="270"/>
      <c r="H34" s="309"/>
      <c r="I34" s="253">
        <v>0</v>
      </c>
      <c r="J34" s="235"/>
      <c r="K34" s="252"/>
      <c r="L34" s="3">
        <f t="shared" si="4"/>
        <v>0</v>
      </c>
      <c r="M34" s="3">
        <f t="shared" si="5"/>
        <v>0</v>
      </c>
      <c r="N34" s="135">
        <f t="shared" si="8"/>
        <v>0</v>
      </c>
      <c r="O34" s="135" t="str">
        <f t="shared" si="9"/>
        <v/>
      </c>
      <c r="P34" s="203"/>
    </row>
    <row r="35" spans="1:16">
      <c r="A35" s="178">
        <f t="shared" si="3"/>
        <v>25</v>
      </c>
      <c r="B35" s="244"/>
      <c r="C35" s="224" t="s">
        <v>159</v>
      </c>
      <c r="D35" s="224"/>
      <c r="E35" s="226"/>
      <c r="F35" s="245">
        <v>0</v>
      </c>
      <c r="G35" s="308"/>
      <c r="H35" s="309"/>
      <c r="I35" s="253">
        <v>0</v>
      </c>
      <c r="J35" s="235"/>
      <c r="K35" s="252"/>
      <c r="L35" s="3">
        <f t="shared" si="4"/>
        <v>0</v>
      </c>
      <c r="M35" s="3">
        <f t="shared" si="5"/>
        <v>0</v>
      </c>
      <c r="N35" s="135">
        <f t="shared" si="8"/>
        <v>0</v>
      </c>
      <c r="O35" s="135" t="str">
        <f t="shared" si="9"/>
        <v/>
      </c>
      <c r="P35" s="203"/>
    </row>
    <row r="36" spans="1:16">
      <c r="A36" s="178">
        <f t="shared" si="3"/>
        <v>26</v>
      </c>
      <c r="B36" s="244"/>
      <c r="C36" s="224" t="s">
        <v>159</v>
      </c>
      <c r="D36" s="224"/>
      <c r="E36" s="226"/>
      <c r="F36" s="234">
        <v>0</v>
      </c>
      <c r="G36" s="235"/>
      <c r="H36" s="262"/>
      <c r="I36" s="246">
        <v>0</v>
      </c>
      <c r="J36" s="235"/>
      <c r="K36" s="252"/>
      <c r="L36" s="3">
        <f t="shared" si="4"/>
        <v>0</v>
      </c>
      <c r="M36" s="3">
        <f t="shared" si="5"/>
        <v>0</v>
      </c>
      <c r="N36" s="135">
        <f t="shared" si="8"/>
        <v>0</v>
      </c>
      <c r="O36" s="135" t="str">
        <f t="shared" si="9"/>
        <v/>
      </c>
      <c r="P36" s="203"/>
    </row>
    <row r="37" spans="1:16">
      <c r="A37" s="178">
        <f t="shared" si="3"/>
        <v>27</v>
      </c>
      <c r="B37" s="247"/>
      <c r="C37" s="224" t="s">
        <v>159</v>
      </c>
      <c r="D37" s="237"/>
      <c r="E37" s="248"/>
      <c r="F37" s="239">
        <v>0</v>
      </c>
      <c r="G37" s="240"/>
      <c r="H37" s="265"/>
      <c r="I37" s="249">
        <v>0</v>
      </c>
      <c r="J37" s="240"/>
      <c r="K37" s="291"/>
      <c r="L37" s="3">
        <f t="shared" si="4"/>
        <v>0</v>
      </c>
      <c r="M37" s="3">
        <f t="shared" si="5"/>
        <v>0</v>
      </c>
      <c r="N37" s="135">
        <f t="shared" si="8"/>
        <v>0</v>
      </c>
      <c r="O37" s="135" t="str">
        <f t="shared" si="9"/>
        <v/>
      </c>
      <c r="P37" s="203"/>
    </row>
    <row r="38" spans="1:16">
      <c r="A38" s="178">
        <f t="shared" si="3"/>
        <v>28</v>
      </c>
      <c r="B38" s="244"/>
      <c r="C38" s="224" t="s">
        <v>159</v>
      </c>
      <c r="D38" s="224"/>
      <c r="E38" s="236"/>
      <c r="F38" s="234">
        <v>0</v>
      </c>
      <c r="G38" s="235"/>
      <c r="H38" s="264"/>
      <c r="I38" s="246">
        <v>0</v>
      </c>
      <c r="J38" s="235"/>
      <c r="K38" s="254"/>
      <c r="L38" s="4">
        <f t="shared" si="4"/>
        <v>0</v>
      </c>
      <c r="M38" s="4">
        <f t="shared" si="5"/>
        <v>0</v>
      </c>
      <c r="N38" s="139">
        <f t="shared" si="8"/>
        <v>0</v>
      </c>
      <c r="O38" s="139" t="str">
        <f t="shared" si="9"/>
        <v/>
      </c>
      <c r="P38" s="203"/>
    </row>
    <row r="39" spans="1:16" ht="18" customHeight="1">
      <c r="A39" s="179">
        <f t="shared" si="3"/>
        <v>29</v>
      </c>
      <c r="B39" s="91" t="s">
        <v>51</v>
      </c>
      <c r="C39" s="56"/>
      <c r="D39" s="56"/>
      <c r="E39" s="43"/>
      <c r="F39" s="159">
        <f>SUM(F26:F38)</f>
        <v>338101.84</v>
      </c>
      <c r="G39" s="126">
        <f>SUM(G26:G38)</f>
        <v>300288</v>
      </c>
      <c r="H39" s="266">
        <f>SUM(H26:H38)</f>
        <v>199131</v>
      </c>
      <c r="I39" s="160">
        <f>SUM(I26:I38)</f>
        <v>0</v>
      </c>
      <c r="J39" s="126">
        <f>SUM(J26:J38)</f>
        <v>0</v>
      </c>
      <c r="K39" s="126"/>
      <c r="L39" s="6">
        <f t="shared" si="4"/>
        <v>338101.84</v>
      </c>
      <c r="M39" s="6">
        <f t="shared" si="5"/>
        <v>300288</v>
      </c>
      <c r="N39" s="113">
        <f t="shared" si="8"/>
        <v>0.39235023655627371</v>
      </c>
      <c r="O39" s="113">
        <f t="shared" si="9"/>
        <v>1.1259252450980393</v>
      </c>
      <c r="P39" s="207"/>
    </row>
    <row r="40" spans="1:16" ht="15.6" thickBot="1">
      <c r="A40" s="190">
        <f t="shared" si="3"/>
        <v>30</v>
      </c>
      <c r="B40" s="191"/>
      <c r="C40" s="192"/>
      <c r="D40" s="192"/>
      <c r="E40" s="193"/>
      <c r="F40" s="194"/>
      <c r="G40" s="195"/>
      <c r="H40" s="272"/>
      <c r="I40" s="196"/>
      <c r="J40" s="195"/>
      <c r="K40" s="195"/>
      <c r="L40" s="197"/>
      <c r="M40" s="197"/>
      <c r="N40" s="198"/>
      <c r="O40" s="198"/>
      <c r="P40" s="212"/>
    </row>
    <row r="41" spans="1:16" ht="18" customHeight="1" thickTop="1">
      <c r="A41" s="180">
        <f t="shared" si="3"/>
        <v>31</v>
      </c>
      <c r="B41" s="50" t="s">
        <v>52</v>
      </c>
      <c r="C41" s="50"/>
      <c r="D41" s="50"/>
      <c r="E41" s="40"/>
      <c r="F41" s="141"/>
      <c r="G41" s="119"/>
      <c r="H41" s="261"/>
      <c r="I41" s="141"/>
      <c r="J41" s="119"/>
      <c r="K41" s="119"/>
      <c r="L41" s="121"/>
      <c r="M41" s="121"/>
      <c r="N41" s="135"/>
      <c r="O41" s="135"/>
      <c r="P41" s="213"/>
    </row>
    <row r="42" spans="1:16">
      <c r="A42" s="181">
        <f t="shared" si="3"/>
        <v>32</v>
      </c>
      <c r="B42" s="96"/>
      <c r="C42" s="96" t="s">
        <v>53</v>
      </c>
      <c r="D42" s="96"/>
      <c r="E42" s="41"/>
      <c r="F42" s="143"/>
      <c r="G42" s="142"/>
      <c r="H42" s="273"/>
      <c r="I42" s="143"/>
      <c r="J42" s="142"/>
      <c r="K42" s="292"/>
      <c r="L42" s="144"/>
      <c r="M42" s="144"/>
      <c r="N42" s="123"/>
      <c r="O42" s="123"/>
      <c r="P42" s="214"/>
    </row>
    <row r="43" spans="1:16">
      <c r="A43" s="181">
        <f t="shared" si="3"/>
        <v>33</v>
      </c>
      <c r="B43" s="39"/>
      <c r="C43" s="39"/>
      <c r="D43" s="39" t="s">
        <v>110</v>
      </c>
      <c r="E43" s="2">
        <v>4110</v>
      </c>
      <c r="F43" s="234">
        <v>0</v>
      </c>
      <c r="G43" s="235"/>
      <c r="H43" s="264"/>
      <c r="I43" s="124"/>
      <c r="J43" s="125"/>
      <c r="K43" s="290"/>
      <c r="L43" s="3">
        <f t="shared" ref="L43:L105" si="10">I43+F43</f>
        <v>0</v>
      </c>
      <c r="M43" s="3">
        <f t="shared" ref="M43:M105" si="11">J43+G43</f>
        <v>0</v>
      </c>
      <c r="N43" s="135">
        <f>M43/$M$85</f>
        <v>0</v>
      </c>
      <c r="O43" s="135" t="str">
        <f t="shared" ref="O43:O44" si="12">IFERROR(L43/M43,"")</f>
        <v/>
      </c>
      <c r="P43" s="203"/>
    </row>
    <row r="44" spans="1:16">
      <c r="A44" s="181">
        <f t="shared" si="3"/>
        <v>34</v>
      </c>
      <c r="B44" s="39"/>
      <c r="C44" s="39"/>
      <c r="D44" s="39" t="s">
        <v>119</v>
      </c>
      <c r="E44" s="2">
        <v>4190</v>
      </c>
      <c r="F44" s="242">
        <v>0</v>
      </c>
      <c r="G44" s="243"/>
      <c r="H44" s="274"/>
      <c r="I44" s="234">
        <v>0</v>
      </c>
      <c r="J44" s="235"/>
      <c r="K44" s="252"/>
      <c r="L44" s="3">
        <f t="shared" si="10"/>
        <v>0</v>
      </c>
      <c r="M44" s="3">
        <f t="shared" si="11"/>
        <v>0</v>
      </c>
      <c r="N44" s="135">
        <f>M44/$M$85</f>
        <v>0</v>
      </c>
      <c r="O44" s="135" t="str">
        <f t="shared" si="12"/>
        <v/>
      </c>
      <c r="P44" s="203"/>
    </row>
    <row r="45" spans="1:16">
      <c r="A45" s="181">
        <f t="shared" si="3"/>
        <v>35</v>
      </c>
      <c r="B45" s="99"/>
      <c r="C45" s="99" t="s">
        <v>54</v>
      </c>
      <c r="D45" s="99"/>
      <c r="E45" s="22"/>
      <c r="F45" s="146"/>
      <c r="G45" s="145"/>
      <c r="H45" s="271"/>
      <c r="I45" s="26"/>
      <c r="J45" s="138"/>
      <c r="K45" s="133"/>
      <c r="L45" s="3"/>
      <c r="M45" s="3"/>
      <c r="N45" s="135"/>
      <c r="O45" s="135"/>
      <c r="P45" s="215"/>
    </row>
    <row r="46" spans="1:16">
      <c r="A46" s="181">
        <f t="shared" si="3"/>
        <v>36</v>
      </c>
      <c r="B46" s="39"/>
      <c r="C46" s="39"/>
      <c r="D46" s="39" t="s">
        <v>111</v>
      </c>
      <c r="E46" s="2">
        <v>4330</v>
      </c>
      <c r="F46" s="241">
        <v>0</v>
      </c>
      <c r="G46" s="234"/>
      <c r="H46" s="234"/>
      <c r="I46" s="124">
        <v>0</v>
      </c>
      <c r="J46" s="125"/>
      <c r="K46" s="290"/>
      <c r="L46" s="3">
        <f t="shared" si="10"/>
        <v>0</v>
      </c>
      <c r="M46" s="3">
        <f t="shared" si="11"/>
        <v>0</v>
      </c>
      <c r="N46" s="135">
        <f>M46/$M$85</f>
        <v>0</v>
      </c>
      <c r="O46" s="135" t="str">
        <f t="shared" ref="O46:O48" si="13">IFERROR(L46/M46,"")</f>
        <v/>
      </c>
      <c r="P46" s="215"/>
    </row>
    <row r="47" spans="1:16">
      <c r="A47" s="181">
        <f t="shared" si="3"/>
        <v>37</v>
      </c>
      <c r="B47" s="39"/>
      <c r="C47" s="39"/>
      <c r="D47" s="39" t="s">
        <v>55</v>
      </c>
      <c r="E47" s="2">
        <v>4390</v>
      </c>
      <c r="F47" s="120"/>
      <c r="G47" s="167"/>
      <c r="H47" s="275"/>
      <c r="I47" s="234">
        <v>0</v>
      </c>
      <c r="J47" s="235"/>
      <c r="K47" s="252"/>
      <c r="L47" s="3">
        <f t="shared" si="10"/>
        <v>0</v>
      </c>
      <c r="M47" s="3">
        <f t="shared" si="11"/>
        <v>0</v>
      </c>
      <c r="N47" s="135">
        <f>M47/$M$85</f>
        <v>0</v>
      </c>
      <c r="O47" s="135" t="str">
        <f t="shared" si="13"/>
        <v/>
      </c>
      <c r="P47" s="203"/>
    </row>
    <row r="48" spans="1:16">
      <c r="A48" s="181">
        <f t="shared" si="3"/>
        <v>38</v>
      </c>
      <c r="B48" s="224"/>
      <c r="C48" s="224"/>
      <c r="D48" s="224"/>
      <c r="E48" s="226"/>
      <c r="F48" s="234">
        <v>0</v>
      </c>
      <c r="G48" s="235"/>
      <c r="H48" s="264"/>
      <c r="I48" s="234">
        <v>0</v>
      </c>
      <c r="J48" s="235"/>
      <c r="K48" s="252"/>
      <c r="L48" s="3">
        <f t="shared" si="10"/>
        <v>0</v>
      </c>
      <c r="M48" s="3">
        <f t="shared" si="11"/>
        <v>0</v>
      </c>
      <c r="N48" s="135">
        <f>M48/$M$85</f>
        <v>0</v>
      </c>
      <c r="O48" s="135" t="str">
        <f t="shared" si="13"/>
        <v/>
      </c>
      <c r="P48" s="203"/>
    </row>
    <row r="49" spans="1:16">
      <c r="A49" s="181">
        <f t="shared" si="3"/>
        <v>39</v>
      </c>
      <c r="B49" s="99" t="s">
        <v>56</v>
      </c>
      <c r="C49" s="99"/>
      <c r="D49" s="99"/>
      <c r="E49" s="22"/>
      <c r="F49" s="146"/>
      <c r="G49" s="145"/>
      <c r="H49" s="271"/>
      <c r="I49" s="26"/>
      <c r="J49" s="138"/>
      <c r="K49" s="133"/>
      <c r="L49" s="3"/>
      <c r="M49" s="3"/>
      <c r="N49" s="135"/>
      <c r="O49" s="135"/>
      <c r="P49" s="215"/>
    </row>
    <row r="50" spans="1:16">
      <c r="A50" s="181">
        <f t="shared" si="3"/>
        <v>40</v>
      </c>
      <c r="B50" s="39"/>
      <c r="C50" s="39"/>
      <c r="D50" s="39" t="s">
        <v>112</v>
      </c>
      <c r="E50" s="2">
        <v>4510</v>
      </c>
      <c r="F50" s="131"/>
      <c r="G50" s="130"/>
      <c r="H50" s="269"/>
      <c r="I50" s="234">
        <v>0</v>
      </c>
      <c r="J50" s="235"/>
      <c r="K50" s="252"/>
      <c r="L50" s="3">
        <f t="shared" si="10"/>
        <v>0</v>
      </c>
      <c r="M50" s="3">
        <f t="shared" si="11"/>
        <v>0</v>
      </c>
      <c r="N50" s="135">
        <f>M50/$M$85</f>
        <v>0</v>
      </c>
      <c r="O50" s="135" t="str">
        <f t="shared" ref="O50:O51" si="14">IFERROR(L50/M50,"")</f>
        <v/>
      </c>
      <c r="P50" s="203"/>
    </row>
    <row r="51" spans="1:16">
      <c r="A51" s="181">
        <f t="shared" si="3"/>
        <v>41</v>
      </c>
      <c r="B51" s="39"/>
      <c r="C51" s="39"/>
      <c r="D51" s="39" t="s">
        <v>3</v>
      </c>
      <c r="E51" s="2">
        <v>4515</v>
      </c>
      <c r="F51" s="131"/>
      <c r="G51" s="130"/>
      <c r="H51" s="269"/>
      <c r="I51" s="234">
        <v>0</v>
      </c>
      <c r="J51" s="235"/>
      <c r="K51" s="252"/>
      <c r="L51" s="3">
        <f t="shared" si="10"/>
        <v>0</v>
      </c>
      <c r="M51" s="3">
        <f t="shared" si="11"/>
        <v>0</v>
      </c>
      <c r="N51" s="135">
        <f>M51/$M$85</f>
        <v>0</v>
      </c>
      <c r="O51" s="135" t="str">
        <f t="shared" si="14"/>
        <v/>
      </c>
      <c r="P51" s="203"/>
    </row>
    <row r="52" spans="1:16">
      <c r="A52" s="181">
        <f t="shared" si="3"/>
        <v>42</v>
      </c>
      <c r="B52" s="99"/>
      <c r="C52" s="99"/>
      <c r="D52" s="99" t="s">
        <v>4</v>
      </c>
      <c r="E52" s="22"/>
      <c r="F52" s="131"/>
      <c r="G52" s="130"/>
      <c r="H52" s="269"/>
      <c r="I52" s="26"/>
      <c r="J52" s="138"/>
      <c r="K52" s="133"/>
      <c r="L52" s="3"/>
      <c r="M52" s="3"/>
      <c r="N52" s="135"/>
      <c r="O52" s="135"/>
      <c r="P52" s="215"/>
    </row>
    <row r="53" spans="1:16">
      <c r="A53" s="181">
        <f t="shared" si="3"/>
        <v>43</v>
      </c>
      <c r="B53" s="39"/>
      <c r="C53" s="39"/>
      <c r="D53" s="39" t="s">
        <v>57</v>
      </c>
      <c r="E53" s="2" t="s">
        <v>58</v>
      </c>
      <c r="F53" s="131"/>
      <c r="G53" s="130"/>
      <c r="H53" s="269"/>
      <c r="I53" s="234">
        <v>18519</v>
      </c>
      <c r="J53" s="235">
        <v>13297</v>
      </c>
      <c r="K53" s="252"/>
      <c r="L53" s="3">
        <f t="shared" si="10"/>
        <v>18519</v>
      </c>
      <c r="M53" s="3">
        <f t="shared" si="11"/>
        <v>13297</v>
      </c>
      <c r="N53" s="135">
        <f>M53/$M$85</f>
        <v>1.7373591670292426E-2</v>
      </c>
      <c r="O53" s="135">
        <f t="shared" ref="O53:O56" si="15">IFERROR(L53/M53,"")</f>
        <v>1.3927201624426562</v>
      </c>
      <c r="P53" s="203"/>
    </row>
    <row r="54" spans="1:16">
      <c r="A54" s="181">
        <f t="shared" si="3"/>
        <v>44</v>
      </c>
      <c r="B54" s="39"/>
      <c r="C54" s="39"/>
      <c r="D54" s="39" t="s">
        <v>59</v>
      </c>
      <c r="E54" s="2" t="s">
        <v>60</v>
      </c>
      <c r="F54" s="131"/>
      <c r="G54" s="130"/>
      <c r="H54" s="269"/>
      <c r="I54" s="234">
        <v>0</v>
      </c>
      <c r="J54" s="235"/>
      <c r="K54" s="252"/>
      <c r="L54" s="3">
        <f t="shared" si="10"/>
        <v>0</v>
      </c>
      <c r="M54" s="3">
        <f t="shared" si="11"/>
        <v>0</v>
      </c>
      <c r="N54" s="135">
        <f>M54/$M$85</f>
        <v>0</v>
      </c>
      <c r="O54" s="135" t="str">
        <f t="shared" si="15"/>
        <v/>
      </c>
      <c r="P54" s="203"/>
    </row>
    <row r="55" spans="1:16">
      <c r="A55" s="181">
        <f t="shared" si="3"/>
        <v>45</v>
      </c>
      <c r="B55" s="39"/>
      <c r="C55" s="39"/>
      <c r="D55" s="101" t="s">
        <v>139</v>
      </c>
      <c r="E55" s="2">
        <v>4535</v>
      </c>
      <c r="F55" s="131"/>
      <c r="G55" s="130"/>
      <c r="H55" s="269"/>
      <c r="I55" s="234">
        <v>0</v>
      </c>
      <c r="J55" s="235"/>
      <c r="K55" s="252"/>
      <c r="L55" s="3">
        <f t="shared" si="10"/>
        <v>0</v>
      </c>
      <c r="M55" s="3">
        <f t="shared" si="11"/>
        <v>0</v>
      </c>
      <c r="N55" s="135">
        <f>M55/$M$85</f>
        <v>0</v>
      </c>
      <c r="O55" s="135" t="str">
        <f t="shared" si="15"/>
        <v/>
      </c>
      <c r="P55" s="203"/>
    </row>
    <row r="56" spans="1:16">
      <c r="A56" s="181">
        <f t="shared" si="3"/>
        <v>46</v>
      </c>
      <c r="B56" s="39"/>
      <c r="C56" s="39"/>
      <c r="D56" s="39" t="s">
        <v>61</v>
      </c>
      <c r="E56" s="2" t="s">
        <v>62</v>
      </c>
      <c r="F56" s="131"/>
      <c r="G56" s="130"/>
      <c r="H56" s="269"/>
      <c r="I56" s="234">
        <v>0</v>
      </c>
      <c r="J56" s="235"/>
      <c r="K56" s="252"/>
      <c r="L56" s="3">
        <f t="shared" si="10"/>
        <v>0</v>
      </c>
      <c r="M56" s="3">
        <f t="shared" si="11"/>
        <v>0</v>
      </c>
      <c r="N56" s="135">
        <f>M56/$M$85</f>
        <v>0</v>
      </c>
      <c r="O56" s="135" t="str">
        <f t="shared" si="15"/>
        <v/>
      </c>
      <c r="P56" s="203"/>
    </row>
    <row r="57" spans="1:16">
      <c r="A57" s="181">
        <f t="shared" si="3"/>
        <v>47</v>
      </c>
      <c r="B57" s="99"/>
      <c r="C57" s="99"/>
      <c r="D57" s="99" t="s">
        <v>137</v>
      </c>
      <c r="E57" s="22"/>
      <c r="F57" s="131"/>
      <c r="G57" s="130"/>
      <c r="H57" s="269"/>
      <c r="I57" s="26"/>
      <c r="J57" s="138"/>
      <c r="K57" s="133"/>
      <c r="L57" s="3"/>
      <c r="M57" s="3"/>
      <c r="N57" s="135"/>
      <c r="O57" s="135"/>
      <c r="P57" s="215"/>
    </row>
    <row r="58" spans="1:16">
      <c r="A58" s="181">
        <f t="shared" si="3"/>
        <v>48</v>
      </c>
      <c r="B58" s="39"/>
      <c r="C58" s="39"/>
      <c r="D58" s="39" t="s">
        <v>134</v>
      </c>
      <c r="E58" s="2" t="s">
        <v>63</v>
      </c>
      <c r="F58" s="131"/>
      <c r="G58" s="130"/>
      <c r="H58" s="269"/>
      <c r="I58" s="234">
        <v>26963</v>
      </c>
      <c r="J58" s="264">
        <v>19274</v>
      </c>
      <c r="K58" s="302"/>
      <c r="L58" s="130">
        <f t="shared" si="10"/>
        <v>26963</v>
      </c>
      <c r="M58" s="3">
        <f t="shared" si="11"/>
        <v>19274</v>
      </c>
      <c r="N58" s="135">
        <f t="shared" ref="N58:N70" si="16">M58/$M$85</f>
        <v>2.5183019166219164E-2</v>
      </c>
      <c r="O58" s="135">
        <f t="shared" ref="O58:O70" si="17">IFERROR(L58/M58,"")</f>
        <v>1.3989312026564285</v>
      </c>
      <c r="P58" s="203"/>
    </row>
    <row r="59" spans="1:16">
      <c r="A59" s="181">
        <f t="shared" si="3"/>
        <v>49</v>
      </c>
      <c r="B59" s="39"/>
      <c r="C59" s="39"/>
      <c r="D59" s="39" t="s">
        <v>135</v>
      </c>
      <c r="E59" s="2">
        <v>4550</v>
      </c>
      <c r="F59" s="131"/>
      <c r="G59" s="130"/>
      <c r="H59" s="269"/>
      <c r="I59" s="234">
        <v>11432</v>
      </c>
      <c r="J59" s="264">
        <v>39346</v>
      </c>
      <c r="K59" s="302"/>
      <c r="L59" s="130">
        <f t="shared" si="10"/>
        <v>11432</v>
      </c>
      <c r="M59" s="3">
        <f t="shared" si="11"/>
        <v>39346</v>
      </c>
      <c r="N59" s="135">
        <f t="shared" si="16"/>
        <v>5.1408689017020816E-2</v>
      </c>
      <c r="O59" s="135">
        <f t="shared" si="17"/>
        <v>0.29055050068621968</v>
      </c>
      <c r="P59" s="203"/>
    </row>
    <row r="60" spans="1:16">
      <c r="A60" s="181">
        <f t="shared" si="3"/>
        <v>50</v>
      </c>
      <c r="B60" s="39"/>
      <c r="C60" s="39"/>
      <c r="D60" s="39" t="s">
        <v>64</v>
      </c>
      <c r="E60" s="2" t="s">
        <v>65</v>
      </c>
      <c r="F60" s="131"/>
      <c r="G60" s="130"/>
      <c r="H60" s="269"/>
      <c r="I60" s="234">
        <v>0</v>
      </c>
      <c r="J60" s="264"/>
      <c r="K60" s="302"/>
      <c r="L60" s="130">
        <f t="shared" si="10"/>
        <v>0</v>
      </c>
      <c r="M60" s="3">
        <f t="shared" si="11"/>
        <v>0</v>
      </c>
      <c r="N60" s="135">
        <f t="shared" si="16"/>
        <v>0</v>
      </c>
      <c r="O60" s="135" t="str">
        <f t="shared" si="17"/>
        <v/>
      </c>
      <c r="P60" s="203"/>
    </row>
    <row r="61" spans="1:16">
      <c r="A61" s="181">
        <f t="shared" si="3"/>
        <v>51</v>
      </c>
      <c r="B61" s="39"/>
      <c r="C61" s="39"/>
      <c r="D61" s="39" t="s">
        <v>141</v>
      </c>
      <c r="E61" s="2" t="s">
        <v>66</v>
      </c>
      <c r="F61" s="131"/>
      <c r="G61" s="130"/>
      <c r="H61" s="269"/>
      <c r="I61" s="234">
        <v>2429</v>
      </c>
      <c r="J61" s="264">
        <v>9000</v>
      </c>
      <c r="K61" s="302"/>
      <c r="L61" s="130">
        <f t="shared" si="10"/>
        <v>2429</v>
      </c>
      <c r="M61" s="3">
        <f t="shared" si="11"/>
        <v>9000</v>
      </c>
      <c r="N61" s="135">
        <f t="shared" si="16"/>
        <v>1.1759218247170928E-2</v>
      </c>
      <c r="O61" s="135">
        <f t="shared" si="17"/>
        <v>0.2698888888888889</v>
      </c>
      <c r="P61" s="203"/>
    </row>
    <row r="62" spans="1:16">
      <c r="A62" s="181">
        <f t="shared" si="3"/>
        <v>52</v>
      </c>
      <c r="B62" s="39"/>
      <c r="C62" s="39"/>
      <c r="D62" s="39" t="s">
        <v>150</v>
      </c>
      <c r="E62" s="2" t="s">
        <v>67</v>
      </c>
      <c r="F62" s="131"/>
      <c r="G62" s="130"/>
      <c r="H62" s="269"/>
      <c r="I62" s="234">
        <v>3606</v>
      </c>
      <c r="J62" s="264">
        <v>3101</v>
      </c>
      <c r="K62" s="302"/>
      <c r="L62" s="130">
        <f t="shared" si="10"/>
        <v>3606</v>
      </c>
      <c r="M62" s="3">
        <f t="shared" si="11"/>
        <v>3101</v>
      </c>
      <c r="N62" s="135">
        <f t="shared" si="16"/>
        <v>4.0517039760530052E-3</v>
      </c>
      <c r="O62" s="135">
        <f t="shared" si="17"/>
        <v>1.162850693324734</v>
      </c>
      <c r="P62" s="203"/>
    </row>
    <row r="63" spans="1:16">
      <c r="A63" s="181">
        <f t="shared" si="3"/>
        <v>53</v>
      </c>
      <c r="B63" s="39"/>
      <c r="C63" s="39"/>
      <c r="D63" s="39" t="s">
        <v>142</v>
      </c>
      <c r="E63" s="2">
        <v>4559</v>
      </c>
      <c r="F63" s="131"/>
      <c r="G63" s="130"/>
      <c r="H63" s="269"/>
      <c r="I63" s="234">
        <v>0</v>
      </c>
      <c r="J63" s="264"/>
      <c r="K63" s="302"/>
      <c r="L63" s="130">
        <f t="shared" si="10"/>
        <v>0</v>
      </c>
      <c r="M63" s="3">
        <f t="shared" si="11"/>
        <v>0</v>
      </c>
      <c r="N63" s="135">
        <f t="shared" si="16"/>
        <v>0</v>
      </c>
      <c r="O63" s="135" t="str">
        <f t="shared" si="17"/>
        <v/>
      </c>
      <c r="P63" s="203"/>
    </row>
    <row r="64" spans="1:16">
      <c r="A64" s="181">
        <f t="shared" si="3"/>
        <v>54</v>
      </c>
      <c r="B64" s="39"/>
      <c r="C64" s="39"/>
      <c r="D64" s="39" t="s">
        <v>151</v>
      </c>
      <c r="E64" s="2">
        <v>4553</v>
      </c>
      <c r="F64" s="131"/>
      <c r="G64" s="130"/>
      <c r="H64" s="269"/>
      <c r="I64" s="234">
        <v>0</v>
      </c>
      <c r="J64" s="264"/>
      <c r="K64" s="302"/>
      <c r="L64" s="130">
        <f t="shared" si="10"/>
        <v>0</v>
      </c>
      <c r="M64" s="3">
        <f t="shared" si="11"/>
        <v>0</v>
      </c>
      <c r="N64" s="135">
        <f t="shared" si="16"/>
        <v>0</v>
      </c>
      <c r="O64" s="135" t="str">
        <f t="shared" si="17"/>
        <v/>
      </c>
      <c r="P64" s="203"/>
    </row>
    <row r="65" spans="1:16">
      <c r="A65" s="181">
        <f t="shared" si="3"/>
        <v>55</v>
      </c>
      <c r="B65" s="39"/>
      <c r="C65" s="39"/>
      <c r="D65" s="39" t="s">
        <v>140</v>
      </c>
      <c r="E65" s="2">
        <v>4559</v>
      </c>
      <c r="F65" s="131"/>
      <c r="G65" s="130"/>
      <c r="H65" s="269"/>
      <c r="I65" s="234">
        <v>0</v>
      </c>
      <c r="J65" s="264"/>
      <c r="K65" s="302"/>
      <c r="L65" s="130">
        <f t="shared" si="10"/>
        <v>0</v>
      </c>
      <c r="M65" s="3">
        <f t="shared" si="11"/>
        <v>0</v>
      </c>
      <c r="N65" s="135">
        <f t="shared" si="16"/>
        <v>0</v>
      </c>
      <c r="O65" s="135" t="str">
        <f t="shared" si="17"/>
        <v/>
      </c>
      <c r="P65" s="203"/>
    </row>
    <row r="66" spans="1:16">
      <c r="A66" s="181">
        <f t="shared" si="3"/>
        <v>56</v>
      </c>
      <c r="B66" s="99"/>
      <c r="C66" s="99"/>
      <c r="D66" s="99" t="s">
        <v>160</v>
      </c>
      <c r="E66" s="42"/>
      <c r="F66" s="168"/>
      <c r="G66" s="169"/>
      <c r="H66" s="276"/>
      <c r="I66" s="124"/>
      <c r="J66" s="300"/>
      <c r="K66" s="303"/>
      <c r="L66" s="130">
        <f t="shared" si="10"/>
        <v>0</v>
      </c>
      <c r="M66" s="3">
        <f t="shared" si="11"/>
        <v>0</v>
      </c>
      <c r="N66" s="135">
        <f t="shared" si="16"/>
        <v>0</v>
      </c>
      <c r="O66" s="135" t="str">
        <f t="shared" si="17"/>
        <v/>
      </c>
      <c r="P66" s="203"/>
    </row>
    <row r="67" spans="1:16">
      <c r="A67" s="181">
        <f t="shared" si="3"/>
        <v>57</v>
      </c>
      <c r="B67" s="39"/>
      <c r="C67" s="39"/>
      <c r="D67" s="39" t="s">
        <v>152</v>
      </c>
      <c r="E67" s="2">
        <v>4590</v>
      </c>
      <c r="F67" s="131"/>
      <c r="G67" s="130"/>
      <c r="H67" s="269"/>
      <c r="I67" s="234">
        <v>0</v>
      </c>
      <c r="J67" s="264"/>
      <c r="K67" s="302"/>
      <c r="L67" s="130">
        <f t="shared" si="10"/>
        <v>0</v>
      </c>
      <c r="M67" s="3">
        <f t="shared" si="11"/>
        <v>0</v>
      </c>
      <c r="N67" s="135">
        <f t="shared" si="16"/>
        <v>0</v>
      </c>
      <c r="O67" s="135" t="str">
        <f t="shared" si="17"/>
        <v/>
      </c>
      <c r="P67" s="203"/>
    </row>
    <row r="68" spans="1:16">
      <c r="A68" s="181">
        <f t="shared" si="3"/>
        <v>58</v>
      </c>
      <c r="B68" s="39"/>
      <c r="C68" s="39"/>
      <c r="D68" s="39" t="s">
        <v>153</v>
      </c>
      <c r="E68" s="2">
        <v>4590</v>
      </c>
      <c r="F68" s="131"/>
      <c r="G68" s="130"/>
      <c r="H68" s="269"/>
      <c r="I68" s="234">
        <v>0</v>
      </c>
      <c r="J68" s="264"/>
      <c r="K68" s="302"/>
      <c r="L68" s="130">
        <f t="shared" si="10"/>
        <v>0</v>
      </c>
      <c r="M68" s="3">
        <f t="shared" si="11"/>
        <v>0</v>
      </c>
      <c r="N68" s="135">
        <f t="shared" si="16"/>
        <v>0</v>
      </c>
      <c r="O68" s="135" t="str">
        <f t="shared" si="17"/>
        <v/>
      </c>
      <c r="P68" s="203"/>
    </row>
    <row r="69" spans="1:16">
      <c r="A69" s="181">
        <f t="shared" si="3"/>
        <v>59</v>
      </c>
      <c r="B69" s="39"/>
      <c r="C69" s="39"/>
      <c r="D69" s="39" t="s">
        <v>154</v>
      </c>
      <c r="E69" s="2">
        <v>4590</v>
      </c>
      <c r="F69" s="131"/>
      <c r="G69" s="130"/>
      <c r="H69" s="269"/>
      <c r="I69" s="234">
        <v>0</v>
      </c>
      <c r="J69" s="264"/>
      <c r="K69" s="302"/>
      <c r="L69" s="130">
        <f t="shared" si="10"/>
        <v>0</v>
      </c>
      <c r="M69" s="3">
        <f t="shared" si="11"/>
        <v>0</v>
      </c>
      <c r="N69" s="135">
        <f t="shared" si="16"/>
        <v>0</v>
      </c>
      <c r="O69" s="135" t="str">
        <f t="shared" si="17"/>
        <v/>
      </c>
      <c r="P69" s="203"/>
    </row>
    <row r="70" spans="1:16">
      <c r="A70" s="181">
        <f t="shared" si="3"/>
        <v>60</v>
      </c>
      <c r="B70" s="39"/>
      <c r="C70" s="39"/>
      <c r="D70" s="39" t="s">
        <v>155</v>
      </c>
      <c r="E70" s="2">
        <v>4590</v>
      </c>
      <c r="F70" s="131"/>
      <c r="G70" s="130"/>
      <c r="H70" s="269"/>
      <c r="I70" s="234">
        <v>0</v>
      </c>
      <c r="J70" s="264">
        <v>0</v>
      </c>
      <c r="K70" s="302"/>
      <c r="L70" s="130">
        <f t="shared" si="10"/>
        <v>0</v>
      </c>
      <c r="M70" s="3">
        <f t="shared" si="11"/>
        <v>0</v>
      </c>
      <c r="N70" s="135">
        <f t="shared" si="16"/>
        <v>0</v>
      </c>
      <c r="O70" s="135" t="str">
        <f t="shared" si="17"/>
        <v/>
      </c>
      <c r="P70" s="203"/>
    </row>
    <row r="71" spans="1:16">
      <c r="A71" s="181">
        <f t="shared" si="3"/>
        <v>61</v>
      </c>
      <c r="B71" s="39"/>
      <c r="C71" s="39"/>
      <c r="D71" s="39" t="s">
        <v>156</v>
      </c>
      <c r="E71" s="2">
        <v>4590</v>
      </c>
      <c r="F71" s="131"/>
      <c r="G71" s="130"/>
      <c r="H71" s="269"/>
      <c r="I71" s="234">
        <v>0</v>
      </c>
      <c r="J71" s="264"/>
      <c r="K71" s="302"/>
      <c r="L71" s="130"/>
      <c r="M71" s="3"/>
      <c r="N71" s="135"/>
      <c r="O71" s="135"/>
      <c r="P71" s="203"/>
    </row>
    <row r="72" spans="1:16">
      <c r="A72" s="181">
        <f t="shared" si="3"/>
        <v>62</v>
      </c>
      <c r="B72" s="39"/>
      <c r="C72" s="39"/>
      <c r="D72" s="39" t="s">
        <v>176</v>
      </c>
      <c r="E72" s="2">
        <v>4590</v>
      </c>
      <c r="F72" s="131"/>
      <c r="G72" s="130"/>
      <c r="H72" s="269"/>
      <c r="I72" s="234">
        <v>0</v>
      </c>
      <c r="J72" s="264"/>
      <c r="K72" s="302"/>
      <c r="L72" s="130">
        <f t="shared" si="10"/>
        <v>0</v>
      </c>
      <c r="M72" s="3">
        <f t="shared" si="11"/>
        <v>0</v>
      </c>
      <c r="N72" s="135">
        <f t="shared" ref="N72:N80" si="18">M72/$M$85</f>
        <v>0</v>
      </c>
      <c r="O72" s="135" t="str">
        <f t="shared" ref="O72:O80" si="19">IFERROR(L72/M72,"")</f>
        <v/>
      </c>
      <c r="P72" s="203"/>
    </row>
    <row r="73" spans="1:16">
      <c r="A73" s="181">
        <f t="shared" si="3"/>
        <v>63</v>
      </c>
      <c r="B73" s="39"/>
      <c r="C73" s="39"/>
      <c r="D73" s="39" t="s">
        <v>113</v>
      </c>
      <c r="E73" s="2">
        <v>4580</v>
      </c>
      <c r="F73" s="131"/>
      <c r="G73" s="130"/>
      <c r="H73" s="269"/>
      <c r="I73" s="234">
        <v>0</v>
      </c>
      <c r="J73" s="264"/>
      <c r="K73" s="302"/>
      <c r="L73" s="130">
        <f t="shared" si="10"/>
        <v>0</v>
      </c>
      <c r="M73" s="3">
        <f t="shared" si="11"/>
        <v>0</v>
      </c>
      <c r="N73" s="135">
        <f t="shared" si="18"/>
        <v>0</v>
      </c>
      <c r="O73" s="135" t="str">
        <f t="shared" si="19"/>
        <v/>
      </c>
      <c r="P73" s="203"/>
    </row>
    <row r="74" spans="1:16">
      <c r="A74" s="181">
        <f t="shared" si="3"/>
        <v>64</v>
      </c>
      <c r="B74" s="39"/>
      <c r="C74" s="39"/>
      <c r="D74" s="39" t="s">
        <v>161</v>
      </c>
      <c r="E74" s="2" t="s">
        <v>68</v>
      </c>
      <c r="F74" s="131"/>
      <c r="G74" s="130"/>
      <c r="H74" s="269"/>
      <c r="I74" s="234">
        <v>0</v>
      </c>
      <c r="J74" s="264"/>
      <c r="K74" s="302"/>
      <c r="L74" s="130">
        <f t="shared" si="10"/>
        <v>0</v>
      </c>
      <c r="M74" s="3">
        <f t="shared" si="11"/>
        <v>0</v>
      </c>
      <c r="N74" s="135">
        <f t="shared" si="18"/>
        <v>0</v>
      </c>
      <c r="O74" s="135" t="str">
        <f t="shared" si="19"/>
        <v/>
      </c>
      <c r="P74" s="203"/>
    </row>
    <row r="75" spans="1:16">
      <c r="A75" s="181">
        <f t="shared" si="3"/>
        <v>65</v>
      </c>
      <c r="B75" s="39"/>
      <c r="C75" s="39"/>
      <c r="D75" s="70" t="s">
        <v>138</v>
      </c>
      <c r="E75" s="2">
        <v>4590</v>
      </c>
      <c r="F75" s="131"/>
      <c r="G75" s="130"/>
      <c r="H75" s="269"/>
      <c r="I75" s="234">
        <v>0</v>
      </c>
      <c r="J75" s="264"/>
      <c r="K75" s="302"/>
      <c r="L75" s="130">
        <f t="shared" si="10"/>
        <v>0</v>
      </c>
      <c r="M75" s="3">
        <f t="shared" si="11"/>
        <v>0</v>
      </c>
      <c r="N75" s="135">
        <f t="shared" si="18"/>
        <v>0</v>
      </c>
      <c r="O75" s="135" t="str">
        <f t="shared" si="19"/>
        <v/>
      </c>
      <c r="P75" s="203"/>
    </row>
    <row r="76" spans="1:16">
      <c r="A76" s="181">
        <f t="shared" si="3"/>
        <v>66</v>
      </c>
      <c r="B76" s="237"/>
      <c r="C76" s="224" t="s">
        <v>159</v>
      </c>
      <c r="D76" s="237"/>
      <c r="E76" s="238"/>
      <c r="F76" s="239">
        <v>0</v>
      </c>
      <c r="G76" s="240"/>
      <c r="H76" s="265"/>
      <c r="I76" s="239">
        <v>0</v>
      </c>
      <c r="J76" s="265"/>
      <c r="K76" s="304"/>
      <c r="L76" s="130">
        <f t="shared" si="10"/>
        <v>0</v>
      </c>
      <c r="M76" s="3">
        <f t="shared" si="11"/>
        <v>0</v>
      </c>
      <c r="N76" s="135">
        <f t="shared" si="18"/>
        <v>0</v>
      </c>
      <c r="O76" s="135" t="str">
        <f t="shared" si="19"/>
        <v/>
      </c>
      <c r="P76" s="203"/>
    </row>
    <row r="77" spans="1:16">
      <c r="A77" s="181">
        <f t="shared" si="3"/>
        <v>67</v>
      </c>
      <c r="B77" s="237"/>
      <c r="C77" s="224" t="s">
        <v>159</v>
      </c>
      <c r="D77" s="237"/>
      <c r="E77" s="238"/>
      <c r="F77" s="239">
        <v>0</v>
      </c>
      <c r="G77" s="240"/>
      <c r="H77" s="265"/>
      <c r="I77" s="239">
        <v>0</v>
      </c>
      <c r="J77" s="265"/>
      <c r="K77" s="304"/>
      <c r="L77" s="130">
        <f t="shared" si="10"/>
        <v>0</v>
      </c>
      <c r="M77" s="3">
        <f t="shared" si="11"/>
        <v>0</v>
      </c>
      <c r="N77" s="135">
        <f t="shared" si="18"/>
        <v>0</v>
      </c>
      <c r="O77" s="135" t="str">
        <f t="shared" si="19"/>
        <v/>
      </c>
      <c r="P77" s="203"/>
    </row>
    <row r="78" spans="1:16" ht="14.25" customHeight="1">
      <c r="A78" s="181">
        <f t="shared" si="3"/>
        <v>68</v>
      </c>
      <c r="B78" s="237"/>
      <c r="C78" s="224" t="s">
        <v>159</v>
      </c>
      <c r="D78" s="237"/>
      <c r="E78" s="238"/>
      <c r="F78" s="239">
        <v>0</v>
      </c>
      <c r="G78" s="240"/>
      <c r="H78" s="265"/>
      <c r="I78" s="239">
        <v>0</v>
      </c>
      <c r="J78" s="265"/>
      <c r="K78" s="304"/>
      <c r="L78" s="130">
        <f t="shared" si="10"/>
        <v>0</v>
      </c>
      <c r="M78" s="3">
        <f t="shared" si="11"/>
        <v>0</v>
      </c>
      <c r="N78" s="135">
        <f t="shared" si="18"/>
        <v>0</v>
      </c>
      <c r="O78" s="135" t="str">
        <f t="shared" si="19"/>
        <v/>
      </c>
      <c r="P78" s="203"/>
    </row>
    <row r="79" spans="1:16" ht="14.25" customHeight="1">
      <c r="A79" s="181">
        <f t="shared" ref="A79:A142" si="20">A78+1</f>
        <v>69</v>
      </c>
      <c r="B79" s="224"/>
      <c r="C79" s="224" t="s">
        <v>159</v>
      </c>
      <c r="D79" s="224"/>
      <c r="E79" s="236"/>
      <c r="F79" s="234">
        <v>0</v>
      </c>
      <c r="G79" s="235"/>
      <c r="H79" s="264"/>
      <c r="I79" s="234">
        <v>0</v>
      </c>
      <c r="J79" s="264"/>
      <c r="K79" s="302"/>
      <c r="L79" s="167">
        <f t="shared" si="10"/>
        <v>0</v>
      </c>
      <c r="M79" s="4">
        <f t="shared" si="11"/>
        <v>0</v>
      </c>
      <c r="N79" s="139">
        <f t="shared" si="18"/>
        <v>0</v>
      </c>
      <c r="O79" s="139" t="str">
        <f t="shared" si="19"/>
        <v/>
      </c>
      <c r="P79" s="203"/>
    </row>
    <row r="80" spans="1:16">
      <c r="A80" s="182">
        <f t="shared" si="20"/>
        <v>70</v>
      </c>
      <c r="B80" s="56" t="s">
        <v>69</v>
      </c>
      <c r="C80" s="56"/>
      <c r="D80" s="56"/>
      <c r="E80" s="43"/>
      <c r="F80" s="159">
        <f>SUM(F43:F79)</f>
        <v>0</v>
      </c>
      <c r="G80" s="126">
        <f>SUM(G43:G79)</f>
        <v>0</v>
      </c>
      <c r="H80" s="126">
        <f>SUM(H43:H79)</f>
        <v>0</v>
      </c>
      <c r="I80" s="159">
        <f>SUM(I43:I79)</f>
        <v>62949</v>
      </c>
      <c r="J80" s="126">
        <f>SUM(J43:J79)</f>
        <v>84018</v>
      </c>
      <c r="K80" s="301"/>
      <c r="L80" s="6">
        <f t="shared" si="10"/>
        <v>62949</v>
      </c>
      <c r="M80" s="6">
        <f t="shared" si="11"/>
        <v>84018</v>
      </c>
      <c r="N80" s="113">
        <f t="shared" si="18"/>
        <v>0.10977622207675634</v>
      </c>
      <c r="O80" s="113">
        <f t="shared" si="19"/>
        <v>0.74923230736270796</v>
      </c>
      <c r="P80" s="207"/>
    </row>
    <row r="81" spans="1:16" ht="18" customHeight="1">
      <c r="A81" s="181">
        <f t="shared" si="20"/>
        <v>71</v>
      </c>
      <c r="B81" s="39"/>
      <c r="C81" s="39"/>
      <c r="D81" s="39"/>
      <c r="E81" s="44"/>
      <c r="F81" s="148"/>
      <c r="G81" s="147"/>
      <c r="H81" s="277"/>
      <c r="I81" s="148"/>
      <c r="J81" s="147"/>
      <c r="K81" s="147"/>
      <c r="L81" s="149"/>
      <c r="M81" s="149"/>
      <c r="N81" s="150"/>
      <c r="O81" s="150"/>
      <c r="P81" s="216"/>
    </row>
    <row r="82" spans="1:16">
      <c r="A82" s="182">
        <f t="shared" si="20"/>
        <v>72</v>
      </c>
      <c r="B82" s="56" t="s">
        <v>162</v>
      </c>
      <c r="C82" s="56"/>
      <c r="D82" s="56"/>
      <c r="E82" s="41"/>
      <c r="F82" s="28"/>
      <c r="G82" s="132"/>
      <c r="H82" s="275"/>
      <c r="I82" s="28"/>
      <c r="J82" s="132"/>
      <c r="K82" s="133"/>
      <c r="L82" s="14"/>
      <c r="M82" s="14"/>
      <c r="N82" s="123"/>
      <c r="O82" s="123"/>
      <c r="P82" s="217"/>
    </row>
    <row r="83" spans="1:16" ht="18" customHeight="1">
      <c r="A83" s="181">
        <f t="shared" si="20"/>
        <v>73</v>
      </c>
      <c r="B83" s="224"/>
      <c r="C83" s="224"/>
      <c r="D83" s="224"/>
      <c r="E83" s="226"/>
      <c r="F83" s="234"/>
      <c r="G83" s="235"/>
      <c r="H83" s="264"/>
      <c r="I83" s="234"/>
      <c r="J83" s="235"/>
      <c r="K83" s="252"/>
      <c r="L83" s="3">
        <f t="shared" si="10"/>
        <v>0</v>
      </c>
      <c r="M83" s="3">
        <f t="shared" si="11"/>
        <v>0</v>
      </c>
      <c r="N83" s="135">
        <f>M83/$M$85</f>
        <v>0</v>
      </c>
      <c r="O83" s="135" t="str">
        <f t="shared" ref="O83:O85" si="21">IFERROR(L83/M83,"")</f>
        <v/>
      </c>
      <c r="P83" s="203"/>
    </row>
    <row r="84" spans="1:16">
      <c r="A84" s="181">
        <f t="shared" si="20"/>
        <v>74</v>
      </c>
      <c r="B84" s="224"/>
      <c r="C84" s="224"/>
      <c r="D84" s="224"/>
      <c r="E84" s="236"/>
      <c r="F84" s="234"/>
      <c r="G84" s="235"/>
      <c r="H84" s="264"/>
      <c r="I84" s="234"/>
      <c r="J84" s="235"/>
      <c r="K84" s="254"/>
      <c r="L84" s="4">
        <f t="shared" si="10"/>
        <v>0</v>
      </c>
      <c r="M84" s="4">
        <f t="shared" si="11"/>
        <v>0</v>
      </c>
      <c r="N84" s="139">
        <f>M84/$M$85</f>
        <v>0</v>
      </c>
      <c r="O84" s="139" t="str">
        <f t="shared" si="21"/>
        <v/>
      </c>
      <c r="P84" s="203"/>
    </row>
    <row r="85" spans="1:16" ht="18.75" customHeight="1" thickBot="1">
      <c r="A85" s="183">
        <f t="shared" si="20"/>
        <v>75</v>
      </c>
      <c r="B85" s="114" t="s">
        <v>74</v>
      </c>
      <c r="C85" s="114"/>
      <c r="D85" s="114"/>
      <c r="E85" s="45"/>
      <c r="F85" s="170">
        <f>F22+F39+F80+F83+F84</f>
        <v>818214.85000000009</v>
      </c>
      <c r="G85" s="151">
        <f>G22+G39+G80+G83+G84</f>
        <v>681339</v>
      </c>
      <c r="H85" s="151">
        <f>H22+H39+H80+H83+H84</f>
        <v>439875</v>
      </c>
      <c r="I85" s="170">
        <f>I22+I39+I80+I83+I84</f>
        <v>62949</v>
      </c>
      <c r="J85" s="151">
        <f>J22+J39+J80+J83+J84</f>
        <v>84018</v>
      </c>
      <c r="K85" s="151"/>
      <c r="L85" s="166">
        <f t="shared" si="10"/>
        <v>881163.85000000009</v>
      </c>
      <c r="M85" s="166">
        <f t="shared" si="11"/>
        <v>765357</v>
      </c>
      <c r="N85" s="140">
        <f>M85/$M$85</f>
        <v>1</v>
      </c>
      <c r="O85" s="140">
        <f t="shared" si="21"/>
        <v>1.1513108915185986</v>
      </c>
      <c r="P85" s="218"/>
    </row>
    <row r="86" spans="1:16" ht="20.25" customHeight="1" thickTop="1">
      <c r="A86" s="184">
        <f t="shared" si="20"/>
        <v>76</v>
      </c>
      <c r="B86" s="348" t="s">
        <v>92</v>
      </c>
      <c r="C86" s="349"/>
      <c r="D86" s="349"/>
      <c r="E86" s="116"/>
      <c r="F86" s="153"/>
      <c r="G86" s="152"/>
      <c r="H86" s="278"/>
      <c r="I86" s="171"/>
      <c r="J86" s="55"/>
      <c r="K86" s="55"/>
      <c r="L86" s="154"/>
      <c r="M86" s="172"/>
      <c r="N86" s="155"/>
      <c r="O86" s="155"/>
      <c r="P86" s="219"/>
    </row>
    <row r="87" spans="1:16" ht="17.25" customHeight="1">
      <c r="A87" s="185">
        <f t="shared" si="20"/>
        <v>77</v>
      </c>
      <c r="B87" s="49"/>
      <c r="C87" s="50"/>
      <c r="D87" s="50" t="s">
        <v>75</v>
      </c>
      <c r="E87" s="17"/>
      <c r="F87" s="20"/>
      <c r="G87" s="19"/>
      <c r="H87" s="279"/>
      <c r="I87" s="21"/>
      <c r="J87" s="19"/>
      <c r="K87" s="19"/>
      <c r="L87" s="18"/>
      <c r="M87" s="18"/>
      <c r="N87" s="135"/>
      <c r="O87" s="135"/>
      <c r="P87" s="220"/>
    </row>
    <row r="88" spans="1:16" ht="17.25" customHeight="1">
      <c r="A88" s="181">
        <f t="shared" si="20"/>
        <v>78</v>
      </c>
      <c r="B88" s="51"/>
      <c r="C88" s="52" t="s">
        <v>30</v>
      </c>
      <c r="D88" s="53"/>
      <c r="E88" s="10"/>
      <c r="F88" s="11"/>
      <c r="G88" s="12"/>
      <c r="H88" s="280"/>
      <c r="I88" s="13"/>
      <c r="J88" s="12"/>
      <c r="K88" s="293"/>
      <c r="L88" s="14"/>
      <c r="M88" s="14"/>
      <c r="N88" s="123"/>
      <c r="O88" s="123"/>
      <c r="P88" s="217"/>
    </row>
    <row r="89" spans="1:16" ht="15" customHeight="1">
      <c r="A89" s="181">
        <f t="shared" si="20"/>
        <v>79</v>
      </c>
      <c r="B89" s="51"/>
      <c r="C89" s="54"/>
      <c r="D89" s="39" t="s">
        <v>27</v>
      </c>
      <c r="E89" s="2">
        <v>111</v>
      </c>
      <c r="F89" s="227">
        <v>98198.96</v>
      </c>
      <c r="G89" s="228">
        <v>96199</v>
      </c>
      <c r="H89" s="281">
        <v>12025</v>
      </c>
      <c r="I89" s="229">
        <v>1127</v>
      </c>
      <c r="J89" s="310"/>
      <c r="K89" s="312"/>
      <c r="L89" s="130">
        <f t="shared" si="10"/>
        <v>99325.96</v>
      </c>
      <c r="M89" s="3">
        <f t="shared" si="11"/>
        <v>96199</v>
      </c>
      <c r="N89" s="135">
        <f>M89/$M$156</f>
        <v>0.11391412774856215</v>
      </c>
      <c r="O89" s="135">
        <f t="shared" ref="O89:O97" si="22">IFERROR(L89/M89,"")</f>
        <v>1.0325051195958379</v>
      </c>
      <c r="P89" s="203"/>
    </row>
    <row r="90" spans="1:16" ht="15" customHeight="1">
      <c r="A90" s="181">
        <f t="shared" si="20"/>
        <v>80</v>
      </c>
      <c r="B90" s="51"/>
      <c r="C90" s="54"/>
      <c r="D90" s="39" t="s">
        <v>28</v>
      </c>
      <c r="E90" s="2">
        <v>111</v>
      </c>
      <c r="F90" s="227">
        <v>0</v>
      </c>
      <c r="G90" s="228"/>
      <c r="H90" s="281"/>
      <c r="I90" s="229">
        <v>0</v>
      </c>
      <c r="J90" s="310"/>
      <c r="K90" s="312"/>
      <c r="L90" s="130">
        <f t="shared" si="10"/>
        <v>0</v>
      </c>
      <c r="M90" s="3">
        <f t="shared" si="11"/>
        <v>0</v>
      </c>
      <c r="N90" s="135">
        <f t="shared" ref="N90:N97" si="23">M90/$M$156</f>
        <v>0</v>
      </c>
      <c r="O90" s="135" t="str">
        <f t="shared" si="22"/>
        <v/>
      </c>
      <c r="P90" s="203"/>
    </row>
    <row r="91" spans="1:16" ht="15" customHeight="1">
      <c r="A91" s="181">
        <f t="shared" si="20"/>
        <v>81</v>
      </c>
      <c r="B91" s="51"/>
      <c r="C91" s="54"/>
      <c r="D91" s="39" t="s">
        <v>164</v>
      </c>
      <c r="E91" s="2">
        <v>111</v>
      </c>
      <c r="F91" s="227">
        <v>0</v>
      </c>
      <c r="G91" s="228"/>
      <c r="H91" s="281"/>
      <c r="I91" s="229">
        <v>0</v>
      </c>
      <c r="J91" s="310"/>
      <c r="K91" s="312"/>
      <c r="L91" s="130">
        <f t="shared" si="10"/>
        <v>0</v>
      </c>
      <c r="M91" s="3">
        <f t="shared" si="11"/>
        <v>0</v>
      </c>
      <c r="N91" s="135">
        <f t="shared" si="23"/>
        <v>0</v>
      </c>
      <c r="O91" s="135" t="str">
        <f t="shared" si="22"/>
        <v/>
      </c>
      <c r="P91" s="203"/>
    </row>
    <row r="92" spans="1:16" ht="15" customHeight="1">
      <c r="A92" s="181">
        <f t="shared" si="20"/>
        <v>82</v>
      </c>
      <c r="B92" s="51"/>
      <c r="C92" s="39" t="s">
        <v>5</v>
      </c>
      <c r="D92" s="39"/>
      <c r="E92" s="2">
        <v>112</v>
      </c>
      <c r="F92" s="227">
        <v>112693.75999999999</v>
      </c>
      <c r="G92" s="228">
        <v>103154</v>
      </c>
      <c r="H92" s="281">
        <f>50077+67007</f>
        <v>117084</v>
      </c>
      <c r="I92" s="229">
        <v>12298</v>
      </c>
      <c r="J92" s="310"/>
      <c r="K92" s="312"/>
      <c r="L92" s="130">
        <f t="shared" si="10"/>
        <v>124991.76</v>
      </c>
      <c r="M92" s="3">
        <f t="shared" si="11"/>
        <v>103154</v>
      </c>
      <c r="N92" s="135">
        <f t="shared" si="23"/>
        <v>0.12214989691966839</v>
      </c>
      <c r="O92" s="135">
        <f t="shared" si="22"/>
        <v>1.211700564204975</v>
      </c>
      <c r="P92" s="203"/>
    </row>
    <row r="93" spans="1:16" ht="15" customHeight="1">
      <c r="A93" s="181">
        <f t="shared" si="20"/>
        <v>83</v>
      </c>
      <c r="B93" s="39"/>
      <c r="C93" s="39" t="s">
        <v>29</v>
      </c>
      <c r="D93" s="39"/>
      <c r="E93" s="2">
        <v>113</v>
      </c>
      <c r="F93" s="227">
        <v>67189.039999999994</v>
      </c>
      <c r="G93" s="228">
        <v>65189</v>
      </c>
      <c r="H93" s="281">
        <v>65189</v>
      </c>
      <c r="I93" s="229">
        <v>0</v>
      </c>
      <c r="J93" s="310"/>
      <c r="K93" s="312"/>
      <c r="L93" s="130">
        <f t="shared" si="10"/>
        <v>67189.039999999994</v>
      </c>
      <c r="M93" s="3">
        <f t="shared" si="11"/>
        <v>65189</v>
      </c>
      <c r="N93" s="135">
        <f t="shared" si="23"/>
        <v>7.7193609848345807E-2</v>
      </c>
      <c r="O93" s="135">
        <f t="shared" si="22"/>
        <v>1.0306806363036707</v>
      </c>
      <c r="P93" s="203"/>
    </row>
    <row r="94" spans="1:16" ht="15" customHeight="1">
      <c r="A94" s="181">
        <f t="shared" si="20"/>
        <v>84</v>
      </c>
      <c r="B94" s="39"/>
      <c r="C94" s="39" t="s">
        <v>31</v>
      </c>
      <c r="D94" s="39"/>
      <c r="E94" s="2">
        <v>114</v>
      </c>
      <c r="F94" s="227">
        <v>49340.1</v>
      </c>
      <c r="G94" s="228">
        <v>50258</v>
      </c>
      <c r="H94" s="281">
        <f>22500+8338</f>
        <v>30838</v>
      </c>
      <c r="I94" s="229">
        <v>0</v>
      </c>
      <c r="J94" s="310"/>
      <c r="K94" s="312"/>
      <c r="L94" s="130">
        <f t="shared" si="10"/>
        <v>49340.1</v>
      </c>
      <c r="M94" s="3">
        <f t="shared" si="11"/>
        <v>50258</v>
      </c>
      <c r="N94" s="135">
        <f t="shared" si="23"/>
        <v>5.9513053486909807E-2</v>
      </c>
      <c r="O94" s="135">
        <f t="shared" si="22"/>
        <v>0.98173624099645829</v>
      </c>
      <c r="P94" s="203"/>
    </row>
    <row r="95" spans="1:16" ht="15" customHeight="1">
      <c r="A95" s="181">
        <f t="shared" si="20"/>
        <v>85</v>
      </c>
      <c r="B95" s="39"/>
      <c r="C95" s="39" t="s">
        <v>34</v>
      </c>
      <c r="D95" s="39"/>
      <c r="E95" s="2">
        <v>116</v>
      </c>
      <c r="F95" s="227">
        <v>0</v>
      </c>
      <c r="G95" s="228">
        <v>0</v>
      </c>
      <c r="H95" s="281"/>
      <c r="I95" s="229">
        <v>0</v>
      </c>
      <c r="J95" s="310"/>
      <c r="K95" s="312"/>
      <c r="L95" s="130">
        <f t="shared" si="10"/>
        <v>0</v>
      </c>
      <c r="M95" s="3">
        <f t="shared" si="11"/>
        <v>0</v>
      </c>
      <c r="N95" s="135">
        <f t="shared" si="23"/>
        <v>0</v>
      </c>
      <c r="O95" s="135" t="str">
        <f t="shared" si="22"/>
        <v/>
      </c>
      <c r="P95" s="203"/>
    </row>
    <row r="96" spans="1:16" ht="15" customHeight="1">
      <c r="A96" s="181">
        <f t="shared" si="20"/>
        <v>86</v>
      </c>
      <c r="B96" s="39"/>
      <c r="C96" s="54" t="s">
        <v>165</v>
      </c>
      <c r="D96" s="39"/>
      <c r="E96" s="2" t="s">
        <v>95</v>
      </c>
      <c r="F96" s="227">
        <v>17573.509999999998</v>
      </c>
      <c r="G96" s="228">
        <v>7226</v>
      </c>
      <c r="H96" s="281">
        <f>26850-19274</f>
        <v>7576</v>
      </c>
      <c r="I96" s="229">
        <v>0</v>
      </c>
      <c r="J96" s="310">
        <v>19274</v>
      </c>
      <c r="K96" s="312">
        <v>19274</v>
      </c>
      <c r="L96" s="167">
        <f t="shared" si="10"/>
        <v>17573.509999999998</v>
      </c>
      <c r="M96" s="4">
        <f t="shared" si="11"/>
        <v>26500</v>
      </c>
      <c r="N96" s="139">
        <f t="shared" si="23"/>
        <v>3.1379997560649249E-2</v>
      </c>
      <c r="O96" s="139">
        <f t="shared" si="22"/>
        <v>0.66315132075471694</v>
      </c>
      <c r="P96" s="203"/>
    </row>
    <row r="97" spans="1:16" ht="15" customHeight="1">
      <c r="A97" s="182">
        <f t="shared" si="20"/>
        <v>87</v>
      </c>
      <c r="B97" s="56"/>
      <c r="C97" s="56"/>
      <c r="D97" s="57" t="s">
        <v>76</v>
      </c>
      <c r="E97" s="5" t="s">
        <v>6</v>
      </c>
      <c r="F97" s="8">
        <f>SUM(F89:F96)</f>
        <v>344995.37</v>
      </c>
      <c r="G97" s="9">
        <f>SUM(G89:G96)</f>
        <v>322026</v>
      </c>
      <c r="H97" s="282">
        <f>SUM(H89:H96)</f>
        <v>232712</v>
      </c>
      <c r="I97" s="8">
        <f>SUM(I89:I96)</f>
        <v>13425</v>
      </c>
      <c r="J97" s="9">
        <f>SUM(J89:J96)</f>
        <v>19274</v>
      </c>
      <c r="K97" s="311">
        <f>SUM(K96)</f>
        <v>19274</v>
      </c>
      <c r="L97" s="6">
        <f t="shared" si="10"/>
        <v>358420.37</v>
      </c>
      <c r="M97" s="6">
        <f t="shared" si="11"/>
        <v>341300</v>
      </c>
      <c r="N97" s="113">
        <f t="shared" si="23"/>
        <v>0.40415068556413536</v>
      </c>
      <c r="O97" s="113">
        <f t="shared" si="22"/>
        <v>1.0501622326399063</v>
      </c>
      <c r="P97" s="207"/>
    </row>
    <row r="98" spans="1:16" ht="17.25" customHeight="1">
      <c r="A98" s="185">
        <f t="shared" si="20"/>
        <v>88</v>
      </c>
      <c r="B98" s="49" t="s">
        <v>77</v>
      </c>
      <c r="C98" s="58"/>
      <c r="D98" s="49"/>
      <c r="E98" s="22"/>
      <c r="F98" s="26"/>
      <c r="G98" s="24"/>
      <c r="H98" s="283"/>
      <c r="I98" s="25"/>
      <c r="J98" s="24"/>
      <c r="K98" s="24"/>
      <c r="L98" s="23"/>
      <c r="M98" s="23"/>
      <c r="N98" s="156"/>
      <c r="O98" s="156"/>
      <c r="P98" s="215"/>
    </row>
    <row r="99" spans="1:16" ht="17.25" customHeight="1">
      <c r="A99" s="181">
        <f t="shared" si="20"/>
        <v>89</v>
      </c>
      <c r="B99" s="53"/>
      <c r="C99" s="53" t="s">
        <v>32</v>
      </c>
      <c r="D99" s="53"/>
      <c r="E99" s="15">
        <v>210</v>
      </c>
      <c r="F99" s="230">
        <v>28236.879999999997</v>
      </c>
      <c r="G99" s="231">
        <v>28903</v>
      </c>
      <c r="H99" s="284">
        <f>2622.46+900+13786+20239.68</f>
        <v>37548.14</v>
      </c>
      <c r="I99" s="232">
        <v>0</v>
      </c>
      <c r="J99" s="231"/>
      <c r="K99" s="294"/>
      <c r="L99" s="14">
        <f t="shared" si="10"/>
        <v>28236.879999999997</v>
      </c>
      <c r="M99" s="14">
        <f t="shared" si="11"/>
        <v>28903</v>
      </c>
      <c r="N99" s="123">
        <f t="shared" ref="N99:N106" si="24">M99/$M$156</f>
        <v>3.4225512056431893E-2</v>
      </c>
      <c r="O99" s="123">
        <f t="shared" ref="O99:O106" si="25">IFERROR(L99/M99,"")</f>
        <v>0.97695325744732375</v>
      </c>
      <c r="P99" s="202"/>
    </row>
    <row r="100" spans="1:16" ht="15" customHeight="1">
      <c r="A100" s="181">
        <f t="shared" si="20"/>
        <v>90</v>
      </c>
      <c r="B100" s="39"/>
      <c r="C100" s="39" t="s">
        <v>7</v>
      </c>
      <c r="D100" s="39"/>
      <c r="E100" s="2">
        <v>220</v>
      </c>
      <c r="F100" s="227">
        <v>20948.510000000002</v>
      </c>
      <c r="G100" s="228">
        <v>23037.75</v>
      </c>
      <c r="H100" s="281">
        <f>0.0675*(H97+K97)</f>
        <v>17009.055</v>
      </c>
      <c r="I100" s="229">
        <v>0</v>
      </c>
      <c r="J100" s="228"/>
      <c r="K100" s="294"/>
      <c r="L100" s="3">
        <f t="shared" si="10"/>
        <v>20948.510000000002</v>
      </c>
      <c r="M100" s="3">
        <f t="shared" si="11"/>
        <v>23037.75</v>
      </c>
      <c r="N100" s="135">
        <f t="shared" si="24"/>
        <v>2.7280171275579138E-2</v>
      </c>
      <c r="O100" s="135">
        <f t="shared" si="25"/>
        <v>0.90931232433722919</v>
      </c>
      <c r="P100" s="203"/>
    </row>
    <row r="101" spans="1:16" ht="15" customHeight="1">
      <c r="A101" s="181">
        <f t="shared" si="20"/>
        <v>91</v>
      </c>
      <c r="B101" s="39"/>
      <c r="C101" s="39" t="s">
        <v>23</v>
      </c>
      <c r="D101" s="39"/>
      <c r="E101" s="2">
        <v>225</v>
      </c>
      <c r="F101" s="227">
        <v>4899.33</v>
      </c>
      <c r="G101" s="228">
        <v>4948.8500000000004</v>
      </c>
      <c r="H101" s="281">
        <f>0.0145*(H97+K97)</f>
        <v>3653.797</v>
      </c>
      <c r="I101" s="229">
        <v>0</v>
      </c>
      <c r="J101" s="228"/>
      <c r="K101" s="294"/>
      <c r="L101" s="3">
        <f t="shared" si="10"/>
        <v>4899.33</v>
      </c>
      <c r="M101" s="3">
        <f t="shared" si="11"/>
        <v>4948.8500000000004</v>
      </c>
      <c r="N101" s="135">
        <f t="shared" si="24"/>
        <v>5.8601849406799637E-3</v>
      </c>
      <c r="O101" s="135">
        <f t="shared" si="25"/>
        <v>0.98999363488487213</v>
      </c>
      <c r="P101" s="203"/>
    </row>
    <row r="102" spans="1:16" ht="15" customHeight="1">
      <c r="A102" s="181">
        <f t="shared" si="20"/>
        <v>92</v>
      </c>
      <c r="B102" s="39"/>
      <c r="C102" s="39" t="s">
        <v>8</v>
      </c>
      <c r="D102" s="39"/>
      <c r="E102" s="2" t="s">
        <v>116</v>
      </c>
      <c r="F102" s="227">
        <v>24022.45</v>
      </c>
      <c r="G102" s="228">
        <v>27304</v>
      </c>
      <c r="H102" s="281">
        <v>15339</v>
      </c>
      <c r="I102" s="229">
        <v>0</v>
      </c>
      <c r="J102" s="228"/>
      <c r="K102" s="294"/>
      <c r="L102" s="3">
        <f t="shared" si="10"/>
        <v>24022.45</v>
      </c>
      <c r="M102" s="3">
        <f t="shared" si="11"/>
        <v>27304</v>
      </c>
      <c r="N102" s="135">
        <f t="shared" si="24"/>
        <v>3.2332054845130832E-2</v>
      </c>
      <c r="O102" s="135">
        <f t="shared" si="25"/>
        <v>0.87981431292118373</v>
      </c>
      <c r="P102" s="203"/>
    </row>
    <row r="103" spans="1:16" ht="15" customHeight="1">
      <c r="A103" s="181">
        <f t="shared" si="20"/>
        <v>93</v>
      </c>
      <c r="B103" s="39"/>
      <c r="C103" s="39" t="s">
        <v>9</v>
      </c>
      <c r="D103" s="39"/>
      <c r="E103" s="2">
        <v>250</v>
      </c>
      <c r="F103" s="227">
        <v>358.34000000000003</v>
      </c>
      <c r="G103" s="228">
        <v>1023.9</v>
      </c>
      <c r="H103" s="281">
        <v>1024</v>
      </c>
      <c r="I103" s="229">
        <v>0</v>
      </c>
      <c r="J103" s="228"/>
      <c r="K103" s="294"/>
      <c r="L103" s="3">
        <f t="shared" si="10"/>
        <v>358.34000000000003</v>
      </c>
      <c r="M103" s="3">
        <f t="shared" si="11"/>
        <v>1023.9</v>
      </c>
      <c r="N103" s="135">
        <f t="shared" si="24"/>
        <v>1.2124520566924061E-3</v>
      </c>
      <c r="O103" s="135">
        <f t="shared" si="25"/>
        <v>0.34997558355308139</v>
      </c>
      <c r="P103" s="203"/>
    </row>
    <row r="104" spans="1:16" ht="15" customHeight="1">
      <c r="A104" s="181">
        <f t="shared" si="20"/>
        <v>94</v>
      </c>
      <c r="B104" s="39"/>
      <c r="C104" s="54" t="s">
        <v>33</v>
      </c>
      <c r="D104" s="39"/>
      <c r="E104" s="2">
        <v>270</v>
      </c>
      <c r="F104" s="227">
        <v>0</v>
      </c>
      <c r="G104" s="228"/>
      <c r="H104" s="281"/>
      <c r="I104" s="229">
        <v>0</v>
      </c>
      <c r="J104" s="228"/>
      <c r="K104" s="294"/>
      <c r="L104" s="3">
        <f t="shared" si="10"/>
        <v>0</v>
      </c>
      <c r="M104" s="3">
        <f t="shared" si="11"/>
        <v>0</v>
      </c>
      <c r="N104" s="135">
        <f t="shared" si="24"/>
        <v>0</v>
      </c>
      <c r="O104" s="135" t="str">
        <f t="shared" si="25"/>
        <v/>
      </c>
      <c r="P104" s="203"/>
    </row>
    <row r="105" spans="1:16" ht="15" customHeight="1">
      <c r="A105" s="181">
        <f t="shared" si="20"/>
        <v>95</v>
      </c>
      <c r="B105" s="39"/>
      <c r="C105" s="54" t="s">
        <v>166</v>
      </c>
      <c r="D105" s="39"/>
      <c r="E105" s="2" t="s">
        <v>10</v>
      </c>
      <c r="F105" s="227">
        <v>2568.62</v>
      </c>
      <c r="G105" s="228">
        <v>8045.7000000000007</v>
      </c>
      <c r="H105" s="281">
        <v>2050</v>
      </c>
      <c r="I105" s="229">
        <v>0</v>
      </c>
      <c r="J105" s="228"/>
      <c r="K105" s="295"/>
      <c r="L105" s="4">
        <f t="shared" si="10"/>
        <v>2568.62</v>
      </c>
      <c r="M105" s="4">
        <f t="shared" si="11"/>
        <v>8045.7000000000007</v>
      </c>
      <c r="N105" s="139">
        <f t="shared" si="24"/>
        <v>9.5273225046685148E-3</v>
      </c>
      <c r="O105" s="139">
        <f t="shared" si="25"/>
        <v>0.31925376287955054</v>
      </c>
      <c r="P105" s="203"/>
    </row>
    <row r="106" spans="1:16" ht="15" customHeight="1">
      <c r="A106" s="182">
        <f t="shared" si="20"/>
        <v>96</v>
      </c>
      <c r="B106" s="56"/>
      <c r="C106" s="56"/>
      <c r="D106" s="57" t="s">
        <v>78</v>
      </c>
      <c r="E106" s="5" t="s">
        <v>11</v>
      </c>
      <c r="F106" s="8">
        <f>SUM(F99:F105)</f>
        <v>81034.12999999999</v>
      </c>
      <c r="G106" s="9">
        <f>SUM(G99:G105)</f>
        <v>93263.2</v>
      </c>
      <c r="H106" s="282">
        <f>SUM(H99:H105)</f>
        <v>76623.991999999998</v>
      </c>
      <c r="I106" s="8">
        <f>SUM(I99:I105)</f>
        <v>0</v>
      </c>
      <c r="J106" s="9">
        <f>SUM(J99:J105)</f>
        <v>0</v>
      </c>
      <c r="K106" s="296"/>
      <c r="L106" s="6">
        <f t="shared" ref="L106:L156" si="26">I106+F106</f>
        <v>81034.12999999999</v>
      </c>
      <c r="M106" s="6">
        <f t="shared" ref="M106:M156" si="27">J106+G106</f>
        <v>93263.2</v>
      </c>
      <c r="N106" s="113">
        <f t="shared" si="24"/>
        <v>0.11043769767918274</v>
      </c>
      <c r="O106" s="113">
        <f t="shared" si="25"/>
        <v>0.86887571946920106</v>
      </c>
      <c r="P106" s="207"/>
    </row>
    <row r="107" spans="1:16" ht="17.25" customHeight="1">
      <c r="A107" s="185">
        <f t="shared" si="20"/>
        <v>97</v>
      </c>
      <c r="B107" s="49" t="s">
        <v>80</v>
      </c>
      <c r="C107" s="58"/>
      <c r="D107" s="49"/>
      <c r="E107" s="22"/>
      <c r="F107" s="26"/>
      <c r="G107" s="24"/>
      <c r="H107" s="283"/>
      <c r="I107" s="25"/>
      <c r="J107" s="24"/>
      <c r="K107" s="314"/>
      <c r="L107" s="23"/>
      <c r="M107" s="23"/>
      <c r="N107" s="156"/>
      <c r="O107" s="156"/>
      <c r="P107" s="215"/>
    </row>
    <row r="108" spans="1:16" ht="17.25" customHeight="1">
      <c r="A108" s="181">
        <f t="shared" si="20"/>
        <v>98</v>
      </c>
      <c r="B108" s="53"/>
      <c r="C108" s="53" t="s">
        <v>12</v>
      </c>
      <c r="D108" s="53"/>
      <c r="E108" s="15">
        <v>332</v>
      </c>
      <c r="F108" s="230">
        <v>0</v>
      </c>
      <c r="G108" s="231"/>
      <c r="H108" s="284"/>
      <c r="I108" s="232">
        <v>0</v>
      </c>
      <c r="J108" s="313"/>
      <c r="K108" s="312"/>
      <c r="L108" s="134">
        <f t="shared" si="26"/>
        <v>0</v>
      </c>
      <c r="M108" s="14">
        <f t="shared" si="27"/>
        <v>0</v>
      </c>
      <c r="N108" s="123">
        <f t="shared" ref="N108:N112" si="28">M108/$M$156</f>
        <v>0</v>
      </c>
      <c r="O108" s="123" t="str">
        <f t="shared" ref="O108:O112" si="29">IFERROR(L108/M108,"")</f>
        <v/>
      </c>
      <c r="P108" s="202"/>
    </row>
    <row r="109" spans="1:16" ht="15" customHeight="1">
      <c r="A109" s="181">
        <f t="shared" si="20"/>
        <v>99</v>
      </c>
      <c r="B109" s="39"/>
      <c r="C109" s="39" t="s">
        <v>13</v>
      </c>
      <c r="D109" s="39"/>
      <c r="E109" s="2">
        <v>333</v>
      </c>
      <c r="F109" s="227">
        <v>0</v>
      </c>
      <c r="G109" s="228"/>
      <c r="H109" s="281"/>
      <c r="I109" s="229">
        <v>0</v>
      </c>
      <c r="J109" s="310"/>
      <c r="K109" s="312"/>
      <c r="L109" s="130">
        <f t="shared" si="26"/>
        <v>0</v>
      </c>
      <c r="M109" s="3">
        <f t="shared" si="27"/>
        <v>0</v>
      </c>
      <c r="N109" s="135">
        <f t="shared" si="28"/>
        <v>0</v>
      </c>
      <c r="O109" s="135" t="str">
        <f t="shared" si="29"/>
        <v/>
      </c>
      <c r="P109" s="203"/>
    </row>
    <row r="110" spans="1:16" ht="15" customHeight="1">
      <c r="A110" s="181">
        <f t="shared" si="20"/>
        <v>100</v>
      </c>
      <c r="B110" s="39"/>
      <c r="C110" s="39" t="s">
        <v>35</v>
      </c>
      <c r="D110" s="39"/>
      <c r="E110" s="2" t="s">
        <v>96</v>
      </c>
      <c r="F110" s="227">
        <v>0</v>
      </c>
      <c r="G110" s="228"/>
      <c r="H110" s="281"/>
      <c r="I110" s="229">
        <v>0</v>
      </c>
      <c r="J110" s="310"/>
      <c r="K110" s="312"/>
      <c r="L110" s="130">
        <f t="shared" si="26"/>
        <v>0</v>
      </c>
      <c r="M110" s="3">
        <f t="shared" si="27"/>
        <v>0</v>
      </c>
      <c r="N110" s="135">
        <f t="shared" si="28"/>
        <v>0</v>
      </c>
      <c r="O110" s="135" t="str">
        <f t="shared" si="29"/>
        <v/>
      </c>
      <c r="P110" s="203"/>
    </row>
    <row r="111" spans="1:16" ht="15" customHeight="1">
      <c r="A111" s="181">
        <f t="shared" si="20"/>
        <v>101</v>
      </c>
      <c r="B111" s="39"/>
      <c r="C111" s="54" t="s">
        <v>167</v>
      </c>
      <c r="D111" s="39"/>
      <c r="E111" s="2" t="s">
        <v>96</v>
      </c>
      <c r="F111" s="227">
        <v>65078.880000000005</v>
      </c>
      <c r="G111" s="228">
        <v>5500</v>
      </c>
      <c r="H111" s="281">
        <v>5500</v>
      </c>
      <c r="I111" s="229">
        <v>44197.119999999995</v>
      </c>
      <c r="J111" s="310">
        <f>13297+19446</f>
        <v>32743</v>
      </c>
      <c r="K111" s="312">
        <v>13297</v>
      </c>
      <c r="L111" s="167">
        <f t="shared" si="26"/>
        <v>109276</v>
      </c>
      <c r="M111" s="4">
        <f t="shared" si="27"/>
        <v>38243</v>
      </c>
      <c r="N111" s="139">
        <f t="shared" si="28"/>
        <v>4.5285481007996571E-2</v>
      </c>
      <c r="O111" s="139">
        <f t="shared" si="29"/>
        <v>2.8574118139267317</v>
      </c>
      <c r="P111" s="203" t="s">
        <v>185</v>
      </c>
    </row>
    <row r="112" spans="1:16" ht="15" customHeight="1">
      <c r="A112" s="182">
        <f t="shared" si="20"/>
        <v>102</v>
      </c>
      <c r="B112" s="56"/>
      <c r="C112" s="56"/>
      <c r="D112" s="57" t="s">
        <v>79</v>
      </c>
      <c r="E112" s="5" t="s">
        <v>14</v>
      </c>
      <c r="F112" s="8">
        <f>SUM(F108:F111)</f>
        <v>65078.880000000005</v>
      </c>
      <c r="G112" s="9">
        <f>SUM(G108:G111)</f>
        <v>5500</v>
      </c>
      <c r="H112" s="282">
        <f>SUM(H107:H111)</f>
        <v>5500</v>
      </c>
      <c r="I112" s="8">
        <f>SUM(I108:I111)</f>
        <v>44197.119999999995</v>
      </c>
      <c r="J112" s="9">
        <f>SUM(J108:J111)</f>
        <v>32743</v>
      </c>
      <c r="K112" s="311">
        <f>SUM(K108:K111)</f>
        <v>13297</v>
      </c>
      <c r="L112" s="6">
        <f t="shared" si="26"/>
        <v>109276</v>
      </c>
      <c r="M112" s="6">
        <f t="shared" si="27"/>
        <v>38243</v>
      </c>
      <c r="N112" s="113">
        <f t="shared" si="28"/>
        <v>4.5285481007996571E-2</v>
      </c>
      <c r="O112" s="113">
        <f t="shared" si="29"/>
        <v>2.8574118139267317</v>
      </c>
      <c r="P112" s="207"/>
    </row>
    <row r="113" spans="1:16" ht="17.25" customHeight="1">
      <c r="A113" s="185">
        <f t="shared" si="20"/>
        <v>103</v>
      </c>
      <c r="B113" s="49" t="s">
        <v>81</v>
      </c>
      <c r="C113" s="49"/>
      <c r="D113" s="49"/>
      <c r="E113" s="22"/>
      <c r="F113" s="26"/>
      <c r="G113" s="24"/>
      <c r="H113" s="283"/>
      <c r="I113" s="25"/>
      <c r="J113" s="24"/>
      <c r="K113" s="314"/>
      <c r="L113" s="23"/>
      <c r="M113" s="23"/>
      <c r="N113" s="156"/>
      <c r="O113" s="156"/>
      <c r="P113" s="215"/>
    </row>
    <row r="114" spans="1:16" ht="17.25" customHeight="1">
      <c r="A114" s="181">
        <f t="shared" si="20"/>
        <v>104</v>
      </c>
      <c r="B114" s="59"/>
      <c r="C114" s="53" t="s">
        <v>24</v>
      </c>
      <c r="D114" s="53"/>
      <c r="E114" s="15">
        <v>411</v>
      </c>
      <c r="F114" s="230">
        <v>744.04</v>
      </c>
      <c r="G114" s="231">
        <v>1000</v>
      </c>
      <c r="H114" s="231">
        <v>1000</v>
      </c>
      <c r="I114" s="232">
        <v>0</v>
      </c>
      <c r="J114" s="313"/>
      <c r="K114" s="312">
        <v>0</v>
      </c>
      <c r="L114" s="134">
        <f t="shared" si="26"/>
        <v>744.04</v>
      </c>
      <c r="M114" s="14">
        <f t="shared" si="27"/>
        <v>1000</v>
      </c>
      <c r="N114" s="123">
        <f t="shared" ref="N114:N119" si="30">M114/$M$156</f>
        <v>1.1841508513452546E-3</v>
      </c>
      <c r="O114" s="123">
        <f t="shared" ref="O114:O119" si="31">IFERROR(L114/M114,"")</f>
        <v>0.74403999999999992</v>
      </c>
      <c r="P114" s="202"/>
    </row>
    <row r="115" spans="1:16" ht="15" customHeight="1">
      <c r="A115" s="181">
        <f t="shared" si="20"/>
        <v>105</v>
      </c>
      <c r="B115" s="60"/>
      <c r="C115" s="61" t="s">
        <v>114</v>
      </c>
      <c r="D115" s="39"/>
      <c r="E115" s="2">
        <v>441</v>
      </c>
      <c r="F115" s="227">
        <v>60485</v>
      </c>
      <c r="G115" s="228">
        <v>62500</v>
      </c>
      <c r="H115" s="228">
        <v>62500</v>
      </c>
      <c r="I115" s="229">
        <v>0</v>
      </c>
      <c r="J115" s="310"/>
      <c r="K115" s="312">
        <v>0</v>
      </c>
      <c r="L115" s="130">
        <f t="shared" si="26"/>
        <v>60485</v>
      </c>
      <c r="M115" s="3">
        <f t="shared" si="27"/>
        <v>62500</v>
      </c>
      <c r="N115" s="135">
        <f t="shared" si="30"/>
        <v>7.4009428209078409E-2</v>
      </c>
      <c r="O115" s="135">
        <f t="shared" si="31"/>
        <v>0.96775999999999995</v>
      </c>
      <c r="P115" s="203"/>
    </row>
    <row r="116" spans="1:16" ht="15" customHeight="1">
      <c r="A116" s="181">
        <f t="shared" si="20"/>
        <v>106</v>
      </c>
      <c r="B116" s="60"/>
      <c r="C116" s="39" t="s">
        <v>97</v>
      </c>
      <c r="D116" s="39"/>
      <c r="E116" s="2">
        <v>442</v>
      </c>
      <c r="F116" s="227">
        <v>2249.1099999999997</v>
      </c>
      <c r="G116" s="228">
        <v>3000</v>
      </c>
      <c r="H116" s="228">
        <v>3000</v>
      </c>
      <c r="I116" s="229">
        <v>0</v>
      </c>
      <c r="J116" s="310"/>
      <c r="K116" s="312">
        <v>0</v>
      </c>
      <c r="L116" s="130">
        <f t="shared" si="26"/>
        <v>2249.1099999999997</v>
      </c>
      <c r="M116" s="3">
        <f t="shared" si="27"/>
        <v>3000</v>
      </c>
      <c r="N116" s="135">
        <f t="shared" si="30"/>
        <v>3.5524525540357637E-3</v>
      </c>
      <c r="O116" s="135">
        <f t="shared" si="31"/>
        <v>0.74970333333333328</v>
      </c>
      <c r="P116" s="203"/>
    </row>
    <row r="117" spans="1:16" ht="15" customHeight="1">
      <c r="A117" s="181">
        <f t="shared" si="20"/>
        <v>107</v>
      </c>
      <c r="B117" s="60"/>
      <c r="C117" s="39" t="s">
        <v>36</v>
      </c>
      <c r="D117" s="39"/>
      <c r="E117" s="2">
        <v>430</v>
      </c>
      <c r="F117" s="227">
        <v>4278.46</v>
      </c>
      <c r="G117" s="228">
        <v>5000</v>
      </c>
      <c r="H117" s="228">
        <v>5000</v>
      </c>
      <c r="I117" s="229">
        <v>0</v>
      </c>
      <c r="J117" s="310"/>
      <c r="K117" s="312">
        <v>0</v>
      </c>
      <c r="L117" s="130">
        <f t="shared" si="26"/>
        <v>4278.46</v>
      </c>
      <c r="M117" s="3">
        <f t="shared" si="27"/>
        <v>5000</v>
      </c>
      <c r="N117" s="135">
        <f t="shared" si="30"/>
        <v>5.9207542567262725E-3</v>
      </c>
      <c r="O117" s="135">
        <f t="shared" si="31"/>
        <v>0.85569200000000001</v>
      </c>
      <c r="P117" s="203"/>
    </row>
    <row r="118" spans="1:16" ht="15" customHeight="1">
      <c r="A118" s="181">
        <f t="shared" si="20"/>
        <v>108</v>
      </c>
      <c r="B118" s="39"/>
      <c r="C118" s="54" t="s">
        <v>168</v>
      </c>
      <c r="D118" s="39"/>
      <c r="E118" s="7" t="s">
        <v>98</v>
      </c>
      <c r="F118" s="227">
        <v>15324.759999999998</v>
      </c>
      <c r="G118" s="228">
        <v>12000</v>
      </c>
      <c r="H118" s="228">
        <v>12000</v>
      </c>
      <c r="I118" s="229">
        <v>0</v>
      </c>
      <c r="J118" s="310"/>
      <c r="K118" s="312">
        <v>0</v>
      </c>
      <c r="L118" s="167">
        <f t="shared" si="26"/>
        <v>15324.759999999998</v>
      </c>
      <c r="M118" s="4">
        <f t="shared" si="27"/>
        <v>12000</v>
      </c>
      <c r="N118" s="139">
        <f t="shared" si="30"/>
        <v>1.4209810216143055E-2</v>
      </c>
      <c r="O118" s="139">
        <f t="shared" si="31"/>
        <v>1.2770633333333332</v>
      </c>
      <c r="P118" s="203"/>
    </row>
    <row r="119" spans="1:16" ht="15" customHeight="1" thickBot="1">
      <c r="A119" s="183">
        <f t="shared" si="20"/>
        <v>109</v>
      </c>
      <c r="B119" s="62"/>
      <c r="C119" s="62" t="s">
        <v>82</v>
      </c>
      <c r="D119" s="63"/>
      <c r="E119" s="32">
        <v>400</v>
      </c>
      <c r="F119" s="33">
        <f t="shared" ref="F119:K119" si="32">SUM(F114:F118)</f>
        <v>83081.37</v>
      </c>
      <c r="G119" s="34">
        <f t="shared" si="32"/>
        <v>83500</v>
      </c>
      <c r="H119" s="285">
        <f t="shared" si="32"/>
        <v>83500</v>
      </c>
      <c r="I119" s="33">
        <f t="shared" si="32"/>
        <v>0</v>
      </c>
      <c r="J119" s="34">
        <f t="shared" si="32"/>
        <v>0</v>
      </c>
      <c r="K119" s="315">
        <f t="shared" si="32"/>
        <v>0</v>
      </c>
      <c r="L119" s="166">
        <f t="shared" si="26"/>
        <v>83081.37</v>
      </c>
      <c r="M119" s="166">
        <f t="shared" si="27"/>
        <v>83500</v>
      </c>
      <c r="N119" s="140">
        <f t="shared" si="30"/>
        <v>9.8876596087328752E-2</v>
      </c>
      <c r="O119" s="140">
        <f t="shared" si="31"/>
        <v>0.99498646706586824</v>
      </c>
      <c r="P119" s="218"/>
    </row>
    <row r="120" spans="1:16" ht="17.25" customHeight="1" thickTop="1">
      <c r="A120" s="186">
        <f t="shared" si="20"/>
        <v>110</v>
      </c>
      <c r="B120" s="64" t="s">
        <v>99</v>
      </c>
      <c r="C120" s="64"/>
      <c r="D120" s="64"/>
      <c r="E120" s="27"/>
      <c r="F120" s="28"/>
      <c r="G120" s="29"/>
      <c r="H120" s="286"/>
      <c r="I120" s="30"/>
      <c r="J120" s="29"/>
      <c r="K120" s="29"/>
      <c r="L120" s="31"/>
      <c r="M120" s="31"/>
      <c r="N120" s="157"/>
      <c r="O120" s="157"/>
      <c r="P120" s="217"/>
    </row>
    <row r="121" spans="1:16" ht="17.25" customHeight="1">
      <c r="A121" s="181">
        <f t="shared" si="20"/>
        <v>111</v>
      </c>
      <c r="B121" s="59"/>
      <c r="C121" s="52" t="s">
        <v>15</v>
      </c>
      <c r="D121" s="53"/>
      <c r="E121" s="15" t="s">
        <v>16</v>
      </c>
      <c r="F121" s="230">
        <v>297.33000000000004</v>
      </c>
      <c r="G121" s="231">
        <v>750</v>
      </c>
      <c r="H121" s="231">
        <v>750</v>
      </c>
      <c r="I121" s="232">
        <v>0</v>
      </c>
      <c r="J121" s="231"/>
      <c r="K121" s="294">
        <v>0</v>
      </c>
      <c r="L121" s="14">
        <f t="shared" si="26"/>
        <v>297.33000000000004</v>
      </c>
      <c r="M121" s="14">
        <f t="shared" si="27"/>
        <v>750</v>
      </c>
      <c r="N121" s="123">
        <f t="shared" ref="N121:N130" si="33">M121/$M$156</f>
        <v>8.8811313850894092E-4</v>
      </c>
      <c r="O121" s="123">
        <f t="shared" ref="O121:O130" si="34">IFERROR(L121/M121,"")</f>
        <v>0.39644000000000007</v>
      </c>
      <c r="P121" s="202"/>
    </row>
    <row r="122" spans="1:16" ht="15" customHeight="1">
      <c r="A122" s="181">
        <f t="shared" si="20"/>
        <v>112</v>
      </c>
      <c r="B122" s="59"/>
      <c r="C122" s="52" t="s">
        <v>145</v>
      </c>
      <c r="D122" s="53"/>
      <c r="E122" s="15">
        <v>522</v>
      </c>
      <c r="F122" s="230">
        <v>24828.91</v>
      </c>
      <c r="G122" s="231">
        <v>22750</v>
      </c>
      <c r="H122" s="231">
        <v>22750</v>
      </c>
      <c r="I122" s="232">
        <v>0</v>
      </c>
      <c r="J122" s="231"/>
      <c r="K122" s="294">
        <v>0</v>
      </c>
      <c r="L122" s="14">
        <f t="shared" si="26"/>
        <v>24828.91</v>
      </c>
      <c r="M122" s="14">
        <f t="shared" si="27"/>
        <v>22750</v>
      </c>
      <c r="N122" s="123">
        <f t="shared" si="33"/>
        <v>2.6939431868104543E-2</v>
      </c>
      <c r="O122" s="123">
        <f t="shared" si="34"/>
        <v>1.0913806593406594</v>
      </c>
      <c r="P122" s="202"/>
    </row>
    <row r="123" spans="1:16" ht="15" customHeight="1">
      <c r="A123" s="181">
        <f t="shared" si="20"/>
        <v>113</v>
      </c>
      <c r="B123" s="59"/>
      <c r="C123" s="52" t="s">
        <v>146</v>
      </c>
      <c r="D123" s="53"/>
      <c r="E123" s="15">
        <v>521</v>
      </c>
      <c r="F123" s="230">
        <v>0</v>
      </c>
      <c r="G123" s="231"/>
      <c r="H123" s="231"/>
      <c r="I123" s="232">
        <v>0</v>
      </c>
      <c r="J123" s="231"/>
      <c r="K123" s="294">
        <v>0</v>
      </c>
      <c r="L123" s="14">
        <f t="shared" si="26"/>
        <v>0</v>
      </c>
      <c r="M123" s="14">
        <f t="shared" si="27"/>
        <v>0</v>
      </c>
      <c r="N123" s="123">
        <f t="shared" si="33"/>
        <v>0</v>
      </c>
      <c r="O123" s="123" t="str">
        <f t="shared" si="34"/>
        <v/>
      </c>
      <c r="P123" s="202"/>
    </row>
    <row r="124" spans="1:16" ht="15" customHeight="1">
      <c r="A124" s="181">
        <f t="shared" si="20"/>
        <v>114</v>
      </c>
      <c r="B124" s="59"/>
      <c r="C124" s="52" t="s">
        <v>147</v>
      </c>
      <c r="D124" s="53"/>
      <c r="E124" s="15">
        <v>523</v>
      </c>
      <c r="F124" s="230">
        <v>0</v>
      </c>
      <c r="G124" s="231"/>
      <c r="H124" s="231"/>
      <c r="I124" s="232">
        <v>0</v>
      </c>
      <c r="J124" s="231"/>
      <c r="K124" s="294">
        <v>0</v>
      </c>
      <c r="L124" s="14">
        <f t="shared" si="26"/>
        <v>0</v>
      </c>
      <c r="M124" s="14">
        <f t="shared" si="27"/>
        <v>0</v>
      </c>
      <c r="N124" s="123">
        <f t="shared" si="33"/>
        <v>0</v>
      </c>
      <c r="O124" s="123" t="str">
        <f t="shared" si="34"/>
        <v/>
      </c>
      <c r="P124" s="202"/>
    </row>
    <row r="125" spans="1:16" ht="15" customHeight="1">
      <c r="A125" s="181">
        <f t="shared" si="20"/>
        <v>115</v>
      </c>
      <c r="B125" s="59"/>
      <c r="C125" s="52" t="s">
        <v>148</v>
      </c>
      <c r="D125" s="53"/>
      <c r="E125" s="15">
        <v>524</v>
      </c>
      <c r="F125" s="230">
        <v>0</v>
      </c>
      <c r="G125" s="231"/>
      <c r="H125" s="231"/>
      <c r="I125" s="232">
        <v>0</v>
      </c>
      <c r="J125" s="231"/>
      <c r="K125" s="294">
        <v>0</v>
      </c>
      <c r="L125" s="14">
        <f t="shared" si="26"/>
        <v>0</v>
      </c>
      <c r="M125" s="14">
        <f t="shared" si="27"/>
        <v>0</v>
      </c>
      <c r="N125" s="123">
        <f t="shared" si="33"/>
        <v>0</v>
      </c>
      <c r="O125" s="123" t="str">
        <f t="shared" si="34"/>
        <v/>
      </c>
      <c r="P125" s="202"/>
    </row>
    <row r="126" spans="1:16" ht="15" customHeight="1">
      <c r="A126" s="181">
        <f t="shared" si="20"/>
        <v>116</v>
      </c>
      <c r="B126" s="60"/>
      <c r="C126" s="70" t="s">
        <v>149</v>
      </c>
      <c r="D126" s="39"/>
      <c r="E126" s="2">
        <v>525</v>
      </c>
      <c r="F126" s="227">
        <v>0</v>
      </c>
      <c r="G126" s="228"/>
      <c r="H126" s="228"/>
      <c r="I126" s="229">
        <v>0</v>
      </c>
      <c r="J126" s="228"/>
      <c r="K126" s="294">
        <v>0</v>
      </c>
      <c r="L126" s="3">
        <f t="shared" si="26"/>
        <v>0</v>
      </c>
      <c r="M126" s="3">
        <f t="shared" si="27"/>
        <v>0</v>
      </c>
      <c r="N126" s="135">
        <f t="shared" si="33"/>
        <v>0</v>
      </c>
      <c r="O126" s="135" t="str">
        <f t="shared" si="34"/>
        <v/>
      </c>
      <c r="P126" s="203"/>
    </row>
    <row r="127" spans="1:16" ht="17.25" customHeight="1">
      <c r="A127" s="181">
        <f t="shared" si="20"/>
        <v>117</v>
      </c>
      <c r="B127" s="39"/>
      <c r="C127" s="54" t="s">
        <v>115</v>
      </c>
      <c r="D127" s="39"/>
      <c r="E127" s="7" t="s">
        <v>100</v>
      </c>
      <c r="F127" s="227">
        <v>0</v>
      </c>
      <c r="G127" s="228"/>
      <c r="H127" s="228"/>
      <c r="I127" s="229">
        <v>0</v>
      </c>
      <c r="J127" s="233"/>
      <c r="K127" s="294">
        <v>0</v>
      </c>
      <c r="L127" s="3">
        <f t="shared" si="26"/>
        <v>0</v>
      </c>
      <c r="M127" s="3">
        <f t="shared" si="27"/>
        <v>0</v>
      </c>
      <c r="N127" s="135">
        <f t="shared" si="33"/>
        <v>0</v>
      </c>
      <c r="O127" s="135" t="str">
        <f t="shared" si="34"/>
        <v/>
      </c>
      <c r="P127" s="203"/>
    </row>
    <row r="128" spans="1:16" ht="17.25" customHeight="1">
      <c r="A128" s="181">
        <f t="shared" si="20"/>
        <v>118</v>
      </c>
      <c r="B128" s="39"/>
      <c r="C128" s="39" t="s">
        <v>17</v>
      </c>
      <c r="D128" s="39"/>
      <c r="E128" s="2" t="s">
        <v>130</v>
      </c>
      <c r="F128" s="227">
        <v>5633.23</v>
      </c>
      <c r="G128" s="228">
        <v>0</v>
      </c>
      <c r="H128" s="228">
        <v>0</v>
      </c>
      <c r="I128" s="229">
        <v>416</v>
      </c>
      <c r="J128" s="231">
        <v>3101</v>
      </c>
      <c r="K128" s="294">
        <v>3101</v>
      </c>
      <c r="L128" s="3">
        <f t="shared" si="26"/>
        <v>6049.23</v>
      </c>
      <c r="M128" s="3">
        <f t="shared" si="27"/>
        <v>3101</v>
      </c>
      <c r="N128" s="135">
        <f t="shared" si="33"/>
        <v>3.6720517900216344E-3</v>
      </c>
      <c r="O128" s="135">
        <f t="shared" si="34"/>
        <v>1.9507352466946144</v>
      </c>
      <c r="P128" s="203"/>
    </row>
    <row r="129" spans="1:16" ht="15" customHeight="1">
      <c r="A129" s="181">
        <f t="shared" si="20"/>
        <v>119</v>
      </c>
      <c r="B129" s="39"/>
      <c r="C129" s="54" t="s">
        <v>169</v>
      </c>
      <c r="D129" s="39"/>
      <c r="E129" s="2" t="s">
        <v>120</v>
      </c>
      <c r="F129" s="227">
        <v>31009.440000000002</v>
      </c>
      <c r="G129" s="228">
        <v>46000</v>
      </c>
      <c r="H129" s="228">
        <v>46000</v>
      </c>
      <c r="I129" s="229">
        <v>1375.91</v>
      </c>
      <c r="J129" s="228">
        <v>28900</v>
      </c>
      <c r="K129" s="294">
        <v>28900</v>
      </c>
      <c r="L129" s="4">
        <f t="shared" si="26"/>
        <v>32385.350000000002</v>
      </c>
      <c r="M129" s="4">
        <f t="shared" si="27"/>
        <v>74900</v>
      </c>
      <c r="N129" s="139">
        <f t="shared" si="33"/>
        <v>8.8692898765759573E-2</v>
      </c>
      <c r="O129" s="139">
        <f t="shared" si="34"/>
        <v>0.43238117489986649</v>
      </c>
      <c r="P129" s="203"/>
    </row>
    <row r="130" spans="1:16" ht="15" customHeight="1">
      <c r="A130" s="182">
        <f t="shared" si="20"/>
        <v>120</v>
      </c>
      <c r="B130" s="56"/>
      <c r="C130" s="56" t="s">
        <v>104</v>
      </c>
      <c r="D130" s="65"/>
      <c r="E130" s="5">
        <v>500</v>
      </c>
      <c r="F130" s="8">
        <f>SUM(F121:F129)</f>
        <v>61768.91</v>
      </c>
      <c r="G130" s="9">
        <f>SUM(G121:G129)</f>
        <v>69500</v>
      </c>
      <c r="H130" s="282"/>
      <c r="I130" s="8">
        <f>SUM(I121:I129)</f>
        <v>1791.91</v>
      </c>
      <c r="J130" s="9">
        <f>SUM(J121:J129)</f>
        <v>32001</v>
      </c>
      <c r="K130" s="296">
        <f>SUM(K121:K129)</f>
        <v>32001</v>
      </c>
      <c r="L130" s="6">
        <f t="shared" si="26"/>
        <v>63560.820000000007</v>
      </c>
      <c r="M130" s="6">
        <f t="shared" si="27"/>
        <v>101501</v>
      </c>
      <c r="N130" s="113">
        <f t="shared" si="33"/>
        <v>0.12019249556239468</v>
      </c>
      <c r="O130" s="113">
        <f t="shared" si="34"/>
        <v>0.62620880582457328</v>
      </c>
      <c r="P130" s="207"/>
    </row>
    <row r="131" spans="1:16" ht="15" customHeight="1">
      <c r="A131" s="185">
        <f t="shared" si="20"/>
        <v>121</v>
      </c>
      <c r="B131" s="49" t="s">
        <v>83</v>
      </c>
      <c r="C131" s="49"/>
      <c r="D131" s="49"/>
      <c r="E131" s="22"/>
      <c r="F131" s="26"/>
      <c r="G131" s="24"/>
      <c r="H131" s="283"/>
      <c r="I131" s="25"/>
      <c r="J131" s="24"/>
      <c r="K131" s="314"/>
      <c r="L131" s="23"/>
      <c r="M131" s="23"/>
      <c r="N131" s="156"/>
      <c r="O131" s="156"/>
      <c r="P131" s="215"/>
    </row>
    <row r="132" spans="1:16" ht="15" customHeight="1">
      <c r="A132" s="181">
        <f t="shared" si="20"/>
        <v>122</v>
      </c>
      <c r="B132" s="59"/>
      <c r="C132" s="66" t="s">
        <v>39</v>
      </c>
      <c r="D132" s="53"/>
      <c r="E132" s="15">
        <v>610</v>
      </c>
      <c r="F132" s="230">
        <v>10245.400000000003</v>
      </c>
      <c r="G132" s="231">
        <v>14000</v>
      </c>
      <c r="H132" s="231">
        <v>14000</v>
      </c>
      <c r="I132" s="232">
        <v>1053</v>
      </c>
      <c r="J132" s="313"/>
      <c r="K132" s="312"/>
      <c r="L132" s="134">
        <f t="shared" si="26"/>
        <v>11298.400000000003</v>
      </c>
      <c r="M132" s="14">
        <f t="shared" si="27"/>
        <v>14000</v>
      </c>
      <c r="N132" s="123">
        <f t="shared" ref="N132:N137" si="35">M132/$M$156</f>
        <v>1.6578111918833564E-2</v>
      </c>
      <c r="O132" s="123">
        <f t="shared" ref="O132:O137" si="36">IFERROR(L132/M132,"")</f>
        <v>0.80702857142857165</v>
      </c>
      <c r="P132" s="202"/>
    </row>
    <row r="133" spans="1:16" ht="15" customHeight="1">
      <c r="A133" s="181">
        <f t="shared" si="20"/>
        <v>123</v>
      </c>
      <c r="B133" s="60"/>
      <c r="C133" s="61" t="s">
        <v>71</v>
      </c>
      <c r="D133" s="39"/>
      <c r="E133" s="2" t="s">
        <v>18</v>
      </c>
      <c r="F133" s="227">
        <v>0</v>
      </c>
      <c r="G133" s="228">
        <v>5250</v>
      </c>
      <c r="H133" s="228">
        <v>5250</v>
      </c>
      <c r="I133" s="229">
        <v>0</v>
      </c>
      <c r="J133" s="310"/>
      <c r="K133" s="312"/>
      <c r="L133" s="130">
        <f t="shared" si="26"/>
        <v>0</v>
      </c>
      <c r="M133" s="3">
        <f t="shared" si="27"/>
        <v>5250</v>
      </c>
      <c r="N133" s="135">
        <f t="shared" si="35"/>
        <v>6.2167919695625866E-3</v>
      </c>
      <c r="O133" s="135">
        <f t="shared" si="36"/>
        <v>0</v>
      </c>
      <c r="P133" s="203"/>
    </row>
    <row r="134" spans="1:16" ht="17.25" customHeight="1">
      <c r="A134" s="181">
        <f t="shared" si="20"/>
        <v>124</v>
      </c>
      <c r="B134" s="60"/>
      <c r="C134" s="61" t="s">
        <v>37</v>
      </c>
      <c r="D134" s="39"/>
      <c r="E134" s="2" t="s">
        <v>101</v>
      </c>
      <c r="F134" s="227">
        <v>0</v>
      </c>
      <c r="G134" s="228">
        <v>12012</v>
      </c>
      <c r="H134" s="228">
        <v>12012</v>
      </c>
      <c r="I134" s="229">
        <v>0</v>
      </c>
      <c r="J134" s="310"/>
      <c r="K134" s="312"/>
      <c r="L134" s="130">
        <f t="shared" si="26"/>
        <v>0</v>
      </c>
      <c r="M134" s="3">
        <f t="shared" si="27"/>
        <v>12012</v>
      </c>
      <c r="N134" s="135">
        <f t="shared" si="35"/>
        <v>1.4224020026359198E-2</v>
      </c>
      <c r="O134" s="135">
        <f t="shared" si="36"/>
        <v>0</v>
      </c>
      <c r="P134" s="203"/>
    </row>
    <row r="135" spans="1:16" ht="17.25" customHeight="1">
      <c r="A135" s="181">
        <f t="shared" si="20"/>
        <v>125</v>
      </c>
      <c r="B135" s="60"/>
      <c r="C135" s="39" t="s">
        <v>72</v>
      </c>
      <c r="D135" s="39"/>
      <c r="E135" s="2" t="s">
        <v>131</v>
      </c>
      <c r="F135" s="227">
        <v>160.44999999999999</v>
      </c>
      <c r="G135" s="228">
        <v>500</v>
      </c>
      <c r="H135" s="228">
        <v>500</v>
      </c>
      <c r="I135" s="229">
        <v>0</v>
      </c>
      <c r="J135" s="310"/>
      <c r="K135" s="312"/>
      <c r="L135" s="130">
        <f t="shared" si="26"/>
        <v>160.44999999999999</v>
      </c>
      <c r="M135" s="3">
        <f t="shared" si="27"/>
        <v>500</v>
      </c>
      <c r="N135" s="135">
        <f t="shared" si="35"/>
        <v>5.9207542567262731E-4</v>
      </c>
      <c r="O135" s="135">
        <f t="shared" si="36"/>
        <v>0.32089999999999996</v>
      </c>
      <c r="P135" s="203"/>
    </row>
    <row r="136" spans="1:16" ht="15" customHeight="1">
      <c r="A136" s="181">
        <f t="shared" si="20"/>
        <v>126</v>
      </c>
      <c r="B136" s="60"/>
      <c r="C136" s="54" t="s">
        <v>170</v>
      </c>
      <c r="D136" s="39"/>
      <c r="E136" s="2" t="s">
        <v>38</v>
      </c>
      <c r="F136" s="227">
        <v>18515.16</v>
      </c>
      <c r="G136" s="228">
        <v>5974</v>
      </c>
      <c r="H136" s="228">
        <v>5974</v>
      </c>
      <c r="I136" s="229">
        <v>0</v>
      </c>
      <c r="J136" s="310"/>
      <c r="K136" s="312"/>
      <c r="L136" s="167">
        <f t="shared" si="26"/>
        <v>18515.16</v>
      </c>
      <c r="M136" s="4">
        <f t="shared" si="27"/>
        <v>5974</v>
      </c>
      <c r="N136" s="139">
        <f t="shared" si="35"/>
        <v>7.0741171859365504E-3</v>
      </c>
      <c r="O136" s="139">
        <f t="shared" si="36"/>
        <v>3.0992902577837294</v>
      </c>
      <c r="P136" s="203"/>
    </row>
    <row r="137" spans="1:16" ht="15" customHeight="1">
      <c r="A137" s="182">
        <f t="shared" si="20"/>
        <v>127</v>
      </c>
      <c r="B137" s="56"/>
      <c r="C137" s="56" t="s">
        <v>84</v>
      </c>
      <c r="D137" s="65"/>
      <c r="E137" s="5">
        <v>600</v>
      </c>
      <c r="F137" s="8">
        <f>SUM(F132:F136)</f>
        <v>28921.010000000002</v>
      </c>
      <c r="G137" s="9">
        <f>SUM(G132:G136)</f>
        <v>37736</v>
      </c>
      <c r="H137" s="282">
        <f>SUM(H132:H136)</f>
        <v>37736</v>
      </c>
      <c r="I137" s="8">
        <f>SUM(I132:I136)</f>
        <v>1053</v>
      </c>
      <c r="J137" s="9">
        <f>SUM(J132:J136)</f>
        <v>0</v>
      </c>
      <c r="K137" s="311">
        <v>0</v>
      </c>
      <c r="L137" s="6">
        <f t="shared" si="26"/>
        <v>29974.010000000002</v>
      </c>
      <c r="M137" s="6">
        <f t="shared" si="27"/>
        <v>37736</v>
      </c>
      <c r="N137" s="113">
        <f t="shared" si="35"/>
        <v>4.4685116526364525E-2</v>
      </c>
      <c r="O137" s="113">
        <f t="shared" si="36"/>
        <v>0.79430808776764894</v>
      </c>
      <c r="P137" s="207"/>
    </row>
    <row r="138" spans="1:16" ht="15" customHeight="1">
      <c r="A138" s="185">
        <f t="shared" si="20"/>
        <v>128</v>
      </c>
      <c r="B138" s="49" t="s">
        <v>85</v>
      </c>
      <c r="C138" s="49"/>
      <c r="D138" s="49"/>
      <c r="E138" s="22"/>
      <c r="F138" s="26"/>
      <c r="G138" s="24"/>
      <c r="H138" s="283"/>
      <c r="I138" s="25"/>
      <c r="J138" s="24"/>
      <c r="K138" s="314"/>
      <c r="L138" s="23"/>
      <c r="M138" s="23"/>
      <c r="N138" s="156"/>
      <c r="O138" s="156"/>
      <c r="P138" s="215"/>
    </row>
    <row r="139" spans="1:16" ht="15" customHeight="1">
      <c r="A139" s="181">
        <f t="shared" si="20"/>
        <v>129</v>
      </c>
      <c r="B139" s="59"/>
      <c r="C139" s="52" t="s">
        <v>121</v>
      </c>
      <c r="D139" s="53"/>
      <c r="E139" s="15">
        <v>710</v>
      </c>
      <c r="F139" s="230">
        <v>0</v>
      </c>
      <c r="G139" s="231"/>
      <c r="H139" s="284"/>
      <c r="I139" s="232">
        <v>0</v>
      </c>
      <c r="J139" s="313"/>
      <c r="K139" s="312"/>
      <c r="L139" s="134">
        <f t="shared" si="26"/>
        <v>0</v>
      </c>
      <c r="M139" s="14">
        <f t="shared" si="27"/>
        <v>0</v>
      </c>
      <c r="N139" s="123">
        <f t="shared" ref="N139:N143" si="37">M139/$M$156</f>
        <v>0</v>
      </c>
      <c r="O139" s="123" t="str">
        <f t="shared" ref="O139:O143" si="38">IFERROR(L139/M139,"")</f>
        <v/>
      </c>
      <c r="P139" s="202"/>
    </row>
    <row r="140" spans="1:16" ht="17.25" customHeight="1">
      <c r="A140" s="181">
        <f t="shared" si="20"/>
        <v>130</v>
      </c>
      <c r="B140" s="60"/>
      <c r="C140" s="54" t="s">
        <v>73</v>
      </c>
      <c r="D140" s="39"/>
      <c r="E140" s="2">
        <v>720</v>
      </c>
      <c r="F140" s="227">
        <v>0</v>
      </c>
      <c r="G140" s="228"/>
      <c r="H140" s="281"/>
      <c r="I140" s="229">
        <v>0</v>
      </c>
      <c r="J140" s="310"/>
      <c r="K140" s="312"/>
      <c r="L140" s="130">
        <f t="shared" si="26"/>
        <v>0</v>
      </c>
      <c r="M140" s="3">
        <f t="shared" si="27"/>
        <v>0</v>
      </c>
      <c r="N140" s="135">
        <f t="shared" si="37"/>
        <v>0</v>
      </c>
      <c r="O140" s="135" t="str">
        <f t="shared" si="38"/>
        <v/>
      </c>
      <c r="P140" s="203"/>
    </row>
    <row r="141" spans="1:16" ht="17.25" customHeight="1">
      <c r="A141" s="181">
        <f t="shared" si="20"/>
        <v>131</v>
      </c>
      <c r="B141" s="60"/>
      <c r="C141" s="61" t="s">
        <v>19</v>
      </c>
      <c r="D141" s="39"/>
      <c r="E141" s="2" t="s">
        <v>122</v>
      </c>
      <c r="F141" s="227">
        <v>0</v>
      </c>
      <c r="G141" s="228"/>
      <c r="H141" s="281"/>
      <c r="I141" s="229">
        <v>0</v>
      </c>
      <c r="J141" s="310"/>
      <c r="K141" s="312"/>
      <c r="L141" s="130">
        <f t="shared" si="26"/>
        <v>0</v>
      </c>
      <c r="M141" s="3">
        <f t="shared" si="27"/>
        <v>0</v>
      </c>
      <c r="N141" s="135">
        <f t="shared" si="37"/>
        <v>0</v>
      </c>
      <c r="O141" s="135" t="str">
        <f t="shared" si="38"/>
        <v/>
      </c>
      <c r="P141" s="203"/>
    </row>
    <row r="142" spans="1:16" ht="14.25" customHeight="1">
      <c r="A142" s="181">
        <f t="shared" si="20"/>
        <v>132</v>
      </c>
      <c r="B142" s="39"/>
      <c r="C142" s="61" t="s">
        <v>174</v>
      </c>
      <c r="D142" s="39"/>
      <c r="E142" s="2" t="s">
        <v>123</v>
      </c>
      <c r="F142" s="227">
        <v>0</v>
      </c>
      <c r="G142" s="228"/>
      <c r="H142" s="281"/>
      <c r="I142" s="229">
        <v>0</v>
      </c>
      <c r="J142" s="310"/>
      <c r="K142" s="312"/>
      <c r="L142" s="167">
        <f t="shared" si="26"/>
        <v>0</v>
      </c>
      <c r="M142" s="4">
        <f t="shared" si="27"/>
        <v>0</v>
      </c>
      <c r="N142" s="139">
        <f t="shared" si="37"/>
        <v>0</v>
      </c>
      <c r="O142" s="139" t="str">
        <f t="shared" si="38"/>
        <v/>
      </c>
      <c r="P142" s="203"/>
    </row>
    <row r="143" spans="1:16" ht="15" customHeight="1">
      <c r="A143" s="182">
        <f t="shared" ref="A143:A156" si="39">A142+1</f>
        <v>133</v>
      </c>
      <c r="B143" s="56"/>
      <c r="C143" s="56" t="s">
        <v>86</v>
      </c>
      <c r="D143" s="65"/>
      <c r="E143" s="5">
        <v>700</v>
      </c>
      <c r="F143" s="8">
        <f>SUM(F139:F142)</f>
        <v>0</v>
      </c>
      <c r="G143" s="9">
        <f>SUM(G139:G142)</f>
        <v>0</v>
      </c>
      <c r="H143" s="282">
        <v>0</v>
      </c>
      <c r="I143" s="8">
        <f>SUM(I139:I142)</f>
        <v>0</v>
      </c>
      <c r="J143" s="9">
        <f>SUM(J139:J142)</f>
        <v>0</v>
      </c>
      <c r="K143" s="311">
        <v>0</v>
      </c>
      <c r="L143" s="6">
        <f t="shared" si="26"/>
        <v>0</v>
      </c>
      <c r="M143" s="6">
        <f t="shared" si="27"/>
        <v>0</v>
      </c>
      <c r="N143" s="113">
        <f t="shared" si="37"/>
        <v>0</v>
      </c>
      <c r="O143" s="113" t="str">
        <f t="shared" si="38"/>
        <v/>
      </c>
      <c r="P143" s="207"/>
    </row>
    <row r="144" spans="1:16" ht="15" customHeight="1">
      <c r="A144" s="185">
        <f t="shared" si="39"/>
        <v>134</v>
      </c>
      <c r="B144" s="49" t="s">
        <v>87</v>
      </c>
      <c r="C144" s="49"/>
      <c r="D144" s="49"/>
      <c r="E144" s="22"/>
      <c r="F144" s="26"/>
      <c r="G144" s="24"/>
      <c r="H144" s="283"/>
      <c r="I144" s="25"/>
      <c r="J144" s="24"/>
      <c r="K144" s="314"/>
      <c r="L144" s="23"/>
      <c r="M144" s="23"/>
      <c r="N144" s="156"/>
      <c r="O144" s="156"/>
      <c r="P144" s="215"/>
    </row>
    <row r="145" spans="1:16" ht="15" customHeight="1">
      <c r="A145" s="181">
        <f t="shared" si="39"/>
        <v>135</v>
      </c>
      <c r="B145" s="59"/>
      <c r="C145" s="66" t="s">
        <v>143</v>
      </c>
      <c r="D145" s="53"/>
      <c r="E145" s="15">
        <v>810</v>
      </c>
      <c r="F145" s="230">
        <v>5712.54</v>
      </c>
      <c r="G145" s="231">
        <v>1838.13</v>
      </c>
      <c r="H145" s="231">
        <v>1838.13</v>
      </c>
      <c r="I145" s="232">
        <v>0</v>
      </c>
      <c r="J145" s="313"/>
      <c r="K145" s="312"/>
      <c r="L145" s="134">
        <f t="shared" si="26"/>
        <v>5712.54</v>
      </c>
      <c r="M145" s="14">
        <f t="shared" si="27"/>
        <v>1838.13</v>
      </c>
      <c r="N145" s="123">
        <f t="shared" ref="N145:N150" si="40">M145/$M$156</f>
        <v>2.1766232043832529E-3</v>
      </c>
      <c r="O145" s="123">
        <f t="shared" ref="O145:O150" si="41">IFERROR(L145/M145,"")</f>
        <v>3.1077997747710988</v>
      </c>
      <c r="P145" s="202"/>
    </row>
    <row r="146" spans="1:16" ht="15" customHeight="1">
      <c r="A146" s="181">
        <f t="shared" si="39"/>
        <v>136</v>
      </c>
      <c r="B146" s="59"/>
      <c r="C146" s="66" t="s">
        <v>144</v>
      </c>
      <c r="D146" s="53"/>
      <c r="E146" s="15">
        <v>810</v>
      </c>
      <c r="F146" s="230">
        <v>0</v>
      </c>
      <c r="G146" s="231">
        <v>6889.67</v>
      </c>
      <c r="H146" s="231">
        <v>6889.67</v>
      </c>
      <c r="I146" s="232">
        <v>0</v>
      </c>
      <c r="J146" s="313"/>
      <c r="K146" s="312"/>
      <c r="L146" s="134">
        <f t="shared" si="26"/>
        <v>0</v>
      </c>
      <c r="M146" s="14">
        <f t="shared" si="27"/>
        <v>6889.67</v>
      </c>
      <c r="N146" s="123">
        <f t="shared" si="40"/>
        <v>8.1584085959878604E-3</v>
      </c>
      <c r="O146" s="123">
        <f t="shared" si="41"/>
        <v>0</v>
      </c>
      <c r="P146" s="202"/>
    </row>
    <row r="147" spans="1:16" ht="17.25" customHeight="1">
      <c r="A147" s="181">
        <f t="shared" si="39"/>
        <v>137</v>
      </c>
      <c r="B147" s="59"/>
      <c r="C147" s="52" t="s">
        <v>25</v>
      </c>
      <c r="D147" s="53"/>
      <c r="E147" s="15">
        <v>830</v>
      </c>
      <c r="F147" s="230">
        <v>0</v>
      </c>
      <c r="G147" s="231"/>
      <c r="H147" s="284"/>
      <c r="I147" s="232">
        <v>0</v>
      </c>
      <c r="J147" s="313"/>
      <c r="K147" s="312"/>
      <c r="L147" s="134">
        <f t="shared" si="26"/>
        <v>0</v>
      </c>
      <c r="M147" s="14">
        <f t="shared" si="27"/>
        <v>0</v>
      </c>
      <c r="N147" s="123">
        <f t="shared" si="40"/>
        <v>0</v>
      </c>
      <c r="O147" s="123" t="str">
        <f t="shared" si="41"/>
        <v/>
      </c>
      <c r="P147" s="202"/>
    </row>
    <row r="148" spans="1:16" ht="17.25" customHeight="1">
      <c r="A148" s="181">
        <f t="shared" si="39"/>
        <v>138</v>
      </c>
      <c r="B148" s="59"/>
      <c r="C148" s="52" t="s">
        <v>126</v>
      </c>
      <c r="D148" s="53"/>
      <c r="E148" s="15">
        <v>831</v>
      </c>
      <c r="F148" s="230">
        <v>0</v>
      </c>
      <c r="G148" s="231"/>
      <c r="H148" s="284"/>
      <c r="I148" s="232">
        <v>0</v>
      </c>
      <c r="J148" s="313"/>
      <c r="K148" s="312"/>
      <c r="L148" s="134">
        <f t="shared" si="26"/>
        <v>0</v>
      </c>
      <c r="M148" s="14">
        <f t="shared" si="27"/>
        <v>0</v>
      </c>
      <c r="N148" s="123">
        <f t="shared" si="40"/>
        <v>0</v>
      </c>
      <c r="O148" s="123" t="str">
        <f t="shared" si="41"/>
        <v/>
      </c>
      <c r="P148" s="202"/>
    </row>
    <row r="149" spans="1:16" ht="15" customHeight="1">
      <c r="A149" s="181">
        <f t="shared" si="39"/>
        <v>139</v>
      </c>
      <c r="B149" s="60"/>
      <c r="C149" s="54" t="s">
        <v>171</v>
      </c>
      <c r="D149" s="39"/>
      <c r="E149" s="2" t="s">
        <v>124</v>
      </c>
      <c r="F149" s="227">
        <v>0</v>
      </c>
      <c r="G149" s="228"/>
      <c r="H149" s="281"/>
      <c r="I149" s="229">
        <v>0</v>
      </c>
      <c r="J149" s="310"/>
      <c r="K149" s="312"/>
      <c r="L149" s="167">
        <f t="shared" si="26"/>
        <v>0</v>
      </c>
      <c r="M149" s="4">
        <f t="shared" si="27"/>
        <v>0</v>
      </c>
      <c r="N149" s="139">
        <f t="shared" si="40"/>
        <v>0</v>
      </c>
      <c r="O149" s="139" t="str">
        <f t="shared" si="41"/>
        <v/>
      </c>
      <c r="P149" s="203"/>
    </row>
    <row r="150" spans="1:16" ht="15" customHeight="1">
      <c r="A150" s="187">
        <f t="shared" si="39"/>
        <v>140</v>
      </c>
      <c r="B150" s="56"/>
      <c r="C150" s="56" t="s">
        <v>88</v>
      </c>
      <c r="D150" s="65"/>
      <c r="E150" s="5">
        <v>800</v>
      </c>
      <c r="F150" s="8">
        <f>SUM(F145:F149)</f>
        <v>5712.54</v>
      </c>
      <c r="G150" s="9">
        <f>SUM(G145:G149)</f>
        <v>8727.7999999999993</v>
      </c>
      <c r="H150" s="282">
        <f>SUM(H145:H149)</f>
        <v>8727.7999999999993</v>
      </c>
      <c r="I150" s="8">
        <f>SUM(I145:I149)</f>
        <v>0</v>
      </c>
      <c r="J150" s="9">
        <f>SUM(J145:J149)</f>
        <v>0</v>
      </c>
      <c r="K150" s="311">
        <v>0</v>
      </c>
      <c r="L150" s="6">
        <f t="shared" si="26"/>
        <v>5712.54</v>
      </c>
      <c r="M150" s="6">
        <f t="shared" si="27"/>
        <v>8727.7999999999993</v>
      </c>
      <c r="N150" s="113">
        <f t="shared" si="40"/>
        <v>1.0335031800371113E-2</v>
      </c>
      <c r="O150" s="113">
        <f t="shared" si="41"/>
        <v>0.65452233094250556</v>
      </c>
      <c r="P150" s="207"/>
    </row>
    <row r="151" spans="1:16" ht="15" customHeight="1">
      <c r="A151" s="188">
        <f t="shared" si="39"/>
        <v>141</v>
      </c>
      <c r="B151" s="49" t="s">
        <v>90</v>
      </c>
      <c r="C151" s="49"/>
      <c r="D151" s="49"/>
      <c r="E151" s="22"/>
      <c r="F151" s="26"/>
      <c r="G151" s="24"/>
      <c r="H151" s="283"/>
      <c r="I151" s="25"/>
      <c r="J151" s="24"/>
      <c r="K151" s="314"/>
      <c r="L151" s="23"/>
      <c r="M151" s="23"/>
      <c r="N151" s="156"/>
      <c r="O151" s="156"/>
      <c r="P151" s="215"/>
    </row>
    <row r="152" spans="1:16" ht="17.25" customHeight="1">
      <c r="A152" s="181">
        <f t="shared" si="39"/>
        <v>142</v>
      </c>
      <c r="B152" s="60"/>
      <c r="C152" s="39" t="s">
        <v>20</v>
      </c>
      <c r="D152" s="39"/>
      <c r="E152" s="2">
        <v>933</v>
      </c>
      <c r="F152" s="227">
        <v>53383.658999999992</v>
      </c>
      <c r="G152" s="228">
        <v>140216</v>
      </c>
      <c r="H152" s="318">
        <v>140216</v>
      </c>
      <c r="I152" s="229">
        <v>2482.0100000000002</v>
      </c>
      <c r="J152" s="310"/>
      <c r="K152" s="312"/>
      <c r="L152" s="130">
        <f t="shared" si="26"/>
        <v>55865.668999999994</v>
      </c>
      <c r="M152" s="3">
        <f t="shared" si="27"/>
        <v>140216</v>
      </c>
      <c r="N152" s="135">
        <f t="shared" ref="N152:N156" si="42">M152/$M$156</f>
        <v>0.16603689577222622</v>
      </c>
      <c r="O152" s="135">
        <f t="shared" ref="O152:O156" si="43">IFERROR(L152/M152,"")</f>
        <v>0.39842577879842522</v>
      </c>
      <c r="P152" s="203"/>
    </row>
    <row r="153" spans="1:16" ht="17.25" customHeight="1">
      <c r="A153" s="181">
        <f t="shared" si="39"/>
        <v>143</v>
      </c>
      <c r="B153" s="60"/>
      <c r="C153" s="39" t="s">
        <v>175</v>
      </c>
      <c r="D153" s="39"/>
      <c r="E153" s="2" t="s">
        <v>125</v>
      </c>
      <c r="F153" s="227">
        <v>0</v>
      </c>
      <c r="G153" s="228"/>
      <c r="H153" s="281"/>
      <c r="I153" s="229">
        <v>0</v>
      </c>
      <c r="J153" s="310"/>
      <c r="K153" s="312"/>
      <c r="L153" s="130">
        <f t="shared" si="26"/>
        <v>0</v>
      </c>
      <c r="M153" s="3">
        <f t="shared" si="27"/>
        <v>0</v>
      </c>
      <c r="N153" s="135">
        <f t="shared" si="42"/>
        <v>0</v>
      </c>
      <c r="O153" s="135" t="str">
        <f t="shared" si="43"/>
        <v/>
      </c>
      <c r="P153" s="203"/>
    </row>
    <row r="154" spans="1:16" ht="15" customHeight="1">
      <c r="A154" s="181">
        <f t="shared" si="39"/>
        <v>144</v>
      </c>
      <c r="B154" s="224"/>
      <c r="C154" s="225"/>
      <c r="D154" s="224"/>
      <c r="E154" s="226"/>
      <c r="F154" s="227">
        <v>0</v>
      </c>
      <c r="G154" s="228"/>
      <c r="H154" s="281"/>
      <c r="I154" s="229">
        <v>0</v>
      </c>
      <c r="J154" s="310"/>
      <c r="K154" s="312"/>
      <c r="L154" s="167">
        <f t="shared" si="26"/>
        <v>0</v>
      </c>
      <c r="M154" s="4">
        <f t="shared" si="27"/>
        <v>0</v>
      </c>
      <c r="N154" s="139">
        <f t="shared" si="42"/>
        <v>0</v>
      </c>
      <c r="O154" s="139" t="str">
        <f t="shared" si="43"/>
        <v/>
      </c>
      <c r="P154" s="203"/>
    </row>
    <row r="155" spans="1:16" ht="21" customHeight="1">
      <c r="A155" s="189">
        <f t="shared" si="39"/>
        <v>145</v>
      </c>
      <c r="B155" s="56"/>
      <c r="C155" s="56" t="s">
        <v>89</v>
      </c>
      <c r="D155" s="56"/>
      <c r="E155" s="5">
        <v>900</v>
      </c>
      <c r="F155" s="8">
        <f>SUM(F152:F154)</f>
        <v>53383.658999999992</v>
      </c>
      <c r="G155" s="9">
        <f>SUM(G152:G154)</f>
        <v>140216</v>
      </c>
      <c r="H155" s="282">
        <f>SUM(H152:H154)</f>
        <v>140216</v>
      </c>
      <c r="I155" s="8">
        <f>SUM(I152:I154)</f>
        <v>2482.0100000000002</v>
      </c>
      <c r="J155" s="316">
        <f>SUM(J152:J154)</f>
        <v>0</v>
      </c>
      <c r="K155" s="317">
        <v>0</v>
      </c>
      <c r="L155" s="126">
        <f t="shared" si="26"/>
        <v>55865.668999999994</v>
      </c>
      <c r="M155" s="6">
        <f t="shared" si="27"/>
        <v>140216</v>
      </c>
      <c r="N155" s="113">
        <f t="shared" si="42"/>
        <v>0.16603689577222622</v>
      </c>
      <c r="O155" s="113">
        <f t="shared" si="43"/>
        <v>0.39842577879842522</v>
      </c>
      <c r="P155" s="221"/>
    </row>
    <row r="156" spans="1:16" ht="18.75" customHeight="1" thickBot="1">
      <c r="A156" s="189">
        <f t="shared" si="39"/>
        <v>146</v>
      </c>
      <c r="B156" s="114"/>
      <c r="C156" s="114"/>
      <c r="D156" s="115" t="s">
        <v>21</v>
      </c>
      <c r="E156" s="37" t="s">
        <v>22</v>
      </c>
      <c r="F156" s="173">
        <f>F97+F106+F112+F119+F130+F137+F143+F150+F155</f>
        <v>723975.86900000006</v>
      </c>
      <c r="G156" s="16">
        <f>G97+G106+G112+G119+G130+G137+G143+G150+G155</f>
        <v>760469</v>
      </c>
      <c r="H156" s="16">
        <f>H97+H106+H112+H119+H130+H137+H143+H150+H155</f>
        <v>585015.7919999999</v>
      </c>
      <c r="I156" s="173">
        <f t="shared" ref="I156:K156" si="44">I97+I106+I112+I119+I130+I137+I143+I150+I155</f>
        <v>62949.04</v>
      </c>
      <c r="J156" s="16">
        <f t="shared" si="44"/>
        <v>84018</v>
      </c>
      <c r="K156" s="16">
        <f t="shared" si="44"/>
        <v>64572</v>
      </c>
      <c r="L156" s="174">
        <f t="shared" si="26"/>
        <v>786924.9090000001</v>
      </c>
      <c r="M156" s="174">
        <f t="shared" si="27"/>
        <v>844487</v>
      </c>
      <c r="N156" s="175">
        <f t="shared" si="42"/>
        <v>1</v>
      </c>
      <c r="O156" s="175">
        <f t="shared" si="43"/>
        <v>0.93183780093713708</v>
      </c>
      <c r="P156" s="218"/>
    </row>
    <row r="157" spans="1:16" ht="18.75" customHeight="1" thickTop="1" thickBot="1">
      <c r="A157" s="68"/>
      <c r="B157" s="69"/>
      <c r="C157" s="69"/>
      <c r="D157" s="69"/>
      <c r="E157" s="70"/>
      <c r="F157" s="71"/>
      <c r="G157" s="1"/>
      <c r="H157" s="1"/>
      <c r="I157" s="1"/>
      <c r="J157" s="1"/>
      <c r="K157" s="1"/>
      <c r="L157" s="67"/>
      <c r="M157" s="67"/>
      <c r="N157" s="67"/>
      <c r="O157" s="67"/>
      <c r="P157" s="67"/>
    </row>
    <row r="158" spans="1:16" ht="18.75" customHeight="1" thickBot="1">
      <c r="A158" s="68"/>
      <c r="B158" s="67"/>
      <c r="C158" s="70"/>
      <c r="D158" s="72"/>
      <c r="E158" s="73" t="s">
        <v>105</v>
      </c>
      <c r="F158" s="102">
        <f>F85-F156</f>
        <v>94238.981000000029</v>
      </c>
      <c r="G158" s="74">
        <f>G85-G156</f>
        <v>-79130</v>
      </c>
      <c r="H158" s="74">
        <f>H85-H156</f>
        <v>-145140.7919999999</v>
      </c>
      <c r="I158" s="74">
        <f>I85-I156</f>
        <v>-4.0000000000873115E-2</v>
      </c>
      <c r="J158" s="103">
        <f>J85-J156</f>
        <v>0</v>
      </c>
      <c r="K158" s="297"/>
      <c r="L158" s="104">
        <f t="shared" ref="L158:L160" si="45">F158+I158</f>
        <v>94238.941000000021</v>
      </c>
      <c r="M158" s="105">
        <f>G158+J158</f>
        <v>-79130</v>
      </c>
      <c r="N158" s="67"/>
      <c r="O158" s="67"/>
      <c r="P158" s="75" t="s">
        <v>157</v>
      </c>
    </row>
    <row r="159" spans="1:16" ht="18.75" customHeight="1" thickTop="1" thickBot="1">
      <c r="A159" s="68"/>
      <c r="B159" s="67"/>
      <c r="C159" s="70"/>
      <c r="D159" s="72"/>
      <c r="E159" s="73" t="s">
        <v>106</v>
      </c>
      <c r="F159" s="222">
        <v>106908</v>
      </c>
      <c r="G159" s="35">
        <f>F160</f>
        <v>201146.98100000003</v>
      </c>
      <c r="H159" s="35">
        <v>201147</v>
      </c>
      <c r="I159" s="223"/>
      <c r="J159" s="36">
        <f>I160</f>
        <v>-4.0000000000873115E-2</v>
      </c>
      <c r="K159" s="298"/>
      <c r="L159" s="76">
        <f>F159+I159</f>
        <v>106908</v>
      </c>
      <c r="M159" s="106">
        <f>G159+J159</f>
        <v>201146.94100000002</v>
      </c>
      <c r="N159" s="67"/>
      <c r="O159" s="67"/>
      <c r="P159" s="77">
        <f>G160/G85</f>
        <v>0.17908409910485093</v>
      </c>
    </row>
    <row r="160" spans="1:16" ht="15" customHeight="1" thickTop="1">
      <c r="A160" s="68"/>
      <c r="B160" s="67"/>
      <c r="C160" s="70"/>
      <c r="D160" s="72"/>
      <c r="E160" s="73" t="s">
        <v>107</v>
      </c>
      <c r="F160" s="107">
        <f>SUM(F158:F159)</f>
        <v>201146.98100000003</v>
      </c>
      <c r="G160" s="78">
        <f>SUM(G158:G159)</f>
        <v>122016.98100000003</v>
      </c>
      <c r="H160" s="78">
        <f>SUM(H158:H159)</f>
        <v>56006.208000000101</v>
      </c>
      <c r="I160" s="78">
        <f>SUM(I158:I159)</f>
        <v>-4.0000000000873115E-2</v>
      </c>
      <c r="J160" s="108">
        <f>SUM(J158:J159)</f>
        <v>-4.0000000000873115E-2</v>
      </c>
      <c r="K160" s="299"/>
      <c r="L160" s="109">
        <f t="shared" si="45"/>
        <v>201146.94100000002</v>
      </c>
      <c r="M160" s="110">
        <f>G160+J160</f>
        <v>122016.94100000002</v>
      </c>
      <c r="N160" s="67"/>
      <c r="O160" s="67"/>
      <c r="P160" s="67"/>
    </row>
    <row r="161" spans="1:16" ht="15" customHeight="1">
      <c r="A161" s="68"/>
      <c r="B161" s="67"/>
      <c r="C161" s="70"/>
      <c r="D161" s="72"/>
      <c r="E161" s="79"/>
      <c r="F161" s="80"/>
      <c r="G161" s="80"/>
      <c r="H161" s="80"/>
      <c r="I161" s="111"/>
      <c r="J161" s="80"/>
      <c r="K161" s="80"/>
      <c r="L161" s="67"/>
      <c r="M161" s="67"/>
      <c r="N161" s="67"/>
      <c r="O161" s="67"/>
      <c r="P161" s="67"/>
    </row>
    <row r="162" spans="1:16" ht="15" customHeight="1"/>
    <row r="163" spans="1:16" ht="15" customHeight="1"/>
    <row r="164" spans="1:16" ht="15" customHeight="1"/>
    <row r="165" spans="1:16" ht="15" customHeight="1"/>
    <row r="166" spans="1:16" ht="15" customHeight="1"/>
    <row r="167" spans="1:16" ht="15" customHeight="1"/>
    <row r="168" spans="1:16" ht="15" customHeight="1"/>
    <row r="169" spans="1:16" ht="15" customHeight="1"/>
    <row r="170" spans="1:16" ht="15" customHeight="1"/>
    <row r="171" spans="1:16" ht="15" customHeight="1"/>
    <row r="172" spans="1:16" ht="15" customHeight="1"/>
    <row r="173" spans="1:16" ht="15" customHeight="1"/>
    <row r="174" spans="1:16" ht="15" customHeight="1"/>
    <row r="175" spans="1:16" ht="15" customHeight="1"/>
    <row r="176" spans="1:1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</sheetData>
  <mergeCells count="22">
    <mergeCell ref="B86:D86"/>
    <mergeCell ref="G8:G10"/>
    <mergeCell ref="E8:E10"/>
    <mergeCell ref="B6:D10"/>
    <mergeCell ref="F8:F10"/>
    <mergeCell ref="B11:D11"/>
    <mergeCell ref="F6:G7"/>
    <mergeCell ref="E6:E7"/>
    <mergeCell ref="A1:P1"/>
    <mergeCell ref="I5:J5"/>
    <mergeCell ref="A5:C5"/>
    <mergeCell ref="L6:M7"/>
    <mergeCell ref="P8:P10"/>
    <mergeCell ref="I6:J7"/>
    <mergeCell ref="O8:O10"/>
    <mergeCell ref="N8:N10"/>
    <mergeCell ref="I8:I10"/>
    <mergeCell ref="J8:J10"/>
    <mergeCell ref="L8:L10"/>
    <mergeCell ref="M8:M10"/>
    <mergeCell ref="H9:H10"/>
    <mergeCell ref="K9:K10"/>
  </mergeCells>
  <phoneticPr fontId="0" type="noConversion"/>
  <printOptions horizontalCentered="1"/>
  <pageMargins left="0" right="0" top="0.5" bottom="0.25" header="0.25" footer="0.15"/>
  <pageSetup paperSize="5" scale="61" orientation="landscape" r:id="rId1"/>
  <headerFooter alignWithMargins="0">
    <oddFooter>&amp;C&amp;"Arial,Regular"&amp;10School System Financial Services&amp;R&amp;"Arial,Regular"&amp;10&amp;P of &amp;N</oddFooter>
  </headerFooter>
  <rowBreaks count="3" manualBreakCount="3">
    <brk id="40" max="13" man="1"/>
    <brk id="85" max="13" man="1"/>
    <brk id="11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2d6556-f51b-4b00-aa75-21d742171073">
      <Terms xmlns="http://schemas.microsoft.com/office/infopath/2007/PartnerControls"/>
    </lcf76f155ced4ddcb4097134ff3c332f>
    <TaxCatchAll xmlns="c9bb2a3f-19a5-4bc9-b84a-25be020b55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C2AD6809A0948AF3B5525DFA29676" ma:contentTypeVersion="13" ma:contentTypeDescription="Create a new document." ma:contentTypeScope="" ma:versionID="3ad4c8787e0cb90cad1f479d18ab1f19">
  <xsd:schema xmlns:xsd="http://www.w3.org/2001/XMLSchema" xmlns:xs="http://www.w3.org/2001/XMLSchema" xmlns:p="http://schemas.microsoft.com/office/2006/metadata/properties" xmlns:ns2="f22d6556-f51b-4b00-aa75-21d742171073" xmlns:ns3="c9bb2a3f-19a5-4bc9-b84a-25be020b551d" targetNamespace="http://schemas.microsoft.com/office/2006/metadata/properties" ma:root="true" ma:fieldsID="211b4a13d98fa656b859cf94d3569b6b" ns2:_="" ns3:_="">
    <xsd:import namespace="f22d6556-f51b-4b00-aa75-21d742171073"/>
    <xsd:import namespace="c9bb2a3f-19a5-4bc9-b84a-25be020b5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d6556-f51b-4b00-aa75-21d742171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03493b-2f6e-4325-bb91-682489b8e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b2a3f-19a5-4bc9-b84a-25be020b551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c554e4-ae50-4bad-b549-b729fed59ed2}" ma:internalName="TaxCatchAll" ma:showField="CatchAllData" ma:web="c9bb2a3f-19a5-4bc9-b84a-25be020b5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83171-2FAE-471C-B4F6-870C37F7FC55}">
  <ds:schemaRefs>
    <ds:schemaRef ds:uri="http://schemas.microsoft.com/office/2006/metadata/properties"/>
    <ds:schemaRef ds:uri="http://schemas.microsoft.com/office/infopath/2007/PartnerControls"/>
    <ds:schemaRef ds:uri="f22d6556-f51b-4b00-aa75-21d742171073"/>
    <ds:schemaRef ds:uri="c9bb2a3f-19a5-4bc9-b84a-25be020b551d"/>
  </ds:schemaRefs>
</ds:datastoreItem>
</file>

<file path=customXml/itemProps2.xml><?xml version="1.0" encoding="utf-8"?>
<ds:datastoreItem xmlns:ds="http://schemas.openxmlformats.org/officeDocument/2006/customXml" ds:itemID="{3AEFE7DD-3BE4-44C9-8C81-3C48DDBD9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A44C2-CDC7-4823-80C0-C76B904E9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d6556-f51b-4b00-aa75-21d742171073"/>
    <ds:schemaRef ds:uri="c9bb2a3f-19a5-4bc9-b84a-25be020b5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Annual Budget </vt:lpstr>
      <vt:lpstr>'Annual Budget '!Print_Area</vt:lpstr>
      <vt:lpstr>'Annual Budget '!Print_Titles</vt:lpstr>
      <vt:lpstr>Print_Titles_MI</vt:lpstr>
    </vt:vector>
  </TitlesOfParts>
  <Company>LaDOE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cstevens</dc:creator>
  <cp:lastModifiedBy>millie.harris</cp:lastModifiedBy>
  <cp:lastPrinted>2021-08-20T19:11:52Z</cp:lastPrinted>
  <dcterms:created xsi:type="dcterms:W3CDTF">2001-08-10T20:35:30Z</dcterms:created>
  <dcterms:modified xsi:type="dcterms:W3CDTF">2025-11-10T22:19:14Z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0x01010034FC2AD6809A0948AF3B5525DFA29676</vt:lpwstr>
  </property>
  <property fmtid="{D5CDD505-2E9C-101B-9397-08002B2CF9AE}" pid="3" name="MediaServiceImageTags">
    <vt:lpwstr/>
  </property>
</Properties>
</file>